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codeName="ThisWorkbook" defaultThemeVersion="124226"/>
  <mc:AlternateContent xmlns:mc="http://schemas.openxmlformats.org/markup-compatibility/2006">
    <mc:Choice Requires="x15">
      <x15ac:absPath xmlns:x15ac="http://schemas.microsoft.com/office/spreadsheetml/2010/11/ac" url="C:\02 - Energy Potential Tech Solutions\01 - Controlled Market Entry\01 - Aidien\12 - Website Documents\2027-28\"/>
    </mc:Choice>
  </mc:AlternateContent>
  <xr:revisionPtr revIDLastSave="0" documentId="13_ncr:1_{658AC969-9A86-4C2F-AF0C-EE9626DCAD5E}" xr6:coauthVersionLast="47" xr6:coauthVersionMax="47" xr10:uidLastSave="{00000000-0000-0000-0000-000000000000}"/>
  <bookViews>
    <workbookView xWindow="-120" yWindow="-120" windowWidth="29040" windowHeight="15720" tabRatio="844" xr2:uid="{00000000-000D-0000-FFFF-FFFF00000000}"/>
  </bookViews>
  <sheets>
    <sheet name="Overview" sheetId="1" r:id="rId1"/>
    <sheet name="Annex 1 LV, HV and UMS charges" sheetId="2" r:id="rId2"/>
    <sheet name="Annex 2 Designated EHV charges" sheetId="12" r:id="rId3"/>
    <sheet name="Annex 2a Import" sheetId="13" r:id="rId4"/>
    <sheet name="Annex 2b Export" sheetId="14" r:id="rId5"/>
    <sheet name="Annex 3 Preserved charges" sheetId="21" r:id="rId6"/>
    <sheet name="Annex 4 LDNO charges" sheetId="5" r:id="rId7"/>
    <sheet name="Annex 5 LLFs" sheetId="22" r:id="rId8"/>
    <sheet name="Annex 6 New or Amended EHV" sheetId="23" r:id="rId9"/>
    <sheet name="Annex 7 Pass-Through Costs" sheetId="19" r:id="rId10"/>
    <sheet name="Nodal prices" sheetId="7" r:id="rId11"/>
    <sheet name="SSC unit rate lookup" sheetId="17" r:id="rId12"/>
    <sheet name="Residual Charging Bands" sheetId="20" r:id="rId13"/>
    <sheet name="TNUoS Mapping" sheetId="24" r:id="rId14"/>
    <sheet name="Charge Calculator" sheetId="18" r:id="rId15"/>
  </sheets>
  <definedNames>
    <definedName name="_xlnm._FilterDatabase" localSheetId="2" hidden="1">'Annex 2 Designated EHV charges'!$A$9:$P$11</definedName>
    <definedName name="_xlnm._FilterDatabase" localSheetId="9" hidden="1">'Annex 7 Pass-Through Costs'!$A$4:$E$162</definedName>
    <definedName name="_xlnm._FilterDatabase" localSheetId="11" hidden="1">'SSC unit rate lookup'!$A$28:$D$763</definedName>
    <definedName name="_xlnm.Print_Area" localSheetId="1">'Annex 1 LV, HV and UMS charges'!$A$2:$K$43</definedName>
    <definedName name="_xlnm.Print_Area" localSheetId="2">'Annex 2 Designated EHV charges'!$A$2:$P$11</definedName>
    <definedName name="_xlnm.Print_Area" localSheetId="3">'Annex 2a Import'!$A$2:$H$6</definedName>
    <definedName name="_xlnm.Print_Area" localSheetId="4">'Annex 2b Export'!$A$2:$H$6</definedName>
    <definedName name="_xlnm.Print_Area" localSheetId="5">'Annex 3 Preserved charges'!$A$22:$E$25</definedName>
    <definedName name="_xlnm.Print_Area" localSheetId="6">'Annex 4 LDNO charges'!$A$2:$J$201</definedName>
    <definedName name="_xlnm.Print_Area" localSheetId="7">'Annex 5 LLFs'!#REF!</definedName>
    <definedName name="_xlnm.Print_Area" localSheetId="8">'Annex 6 New or Amended EHV'!$A$30:$E$34</definedName>
    <definedName name="_xlnm.Print_Area" localSheetId="9">'Annex 7 Pass-Through Costs'!$A$2:$F$165</definedName>
    <definedName name="_xlnm.Print_Area" localSheetId="10">'Nodal prices'!$A$2:$D$5</definedName>
    <definedName name="_xlnm.Print_Titles" localSheetId="1">'Annex 1 LV, HV and UMS charges'!$2:$11</definedName>
    <definedName name="_xlnm.Print_Titles" localSheetId="2">'Annex 2 Designated EHV charges'!$9:$9</definedName>
    <definedName name="_xlnm.Print_Titles" localSheetId="3">'Annex 2a Import'!$4:$4</definedName>
    <definedName name="_xlnm.Print_Titles" localSheetId="4">'Annex 2b Export'!$4:$4</definedName>
    <definedName name="_xlnm.Print_Titles" localSheetId="6">'Annex 4 LDNO charges'!$11:$11</definedName>
    <definedName name="_xlnm.Print_Titles" localSheetId="9">'Annex 7 Pass-Through Costs'!$4:$4</definedName>
    <definedName name="_xlnm.Print_Titles" localSheetId="10">'Nodal prices'!$2:$3</definedName>
    <definedName name="_xlnm.Print_Titles" localSheetId="11">'SSC unit rate lookup'!$28:$28</definedName>
    <definedName name="Z_5032A364_B81A_48DA_88DA_AB3B86B47EE9_.wvu.PrintArea" localSheetId="1" hidden="1">'Annex 1 LV, HV and UMS charges'!$A$2:$K$27</definedName>
    <definedName name="Z_5032A364_B81A_48DA_88DA_AB3B86B47EE9_.wvu.PrintArea" localSheetId="2" hidden="1">'Annex 2 Designated EHV charges'!$A$2:$J$11</definedName>
    <definedName name="Z_5032A364_B81A_48DA_88DA_AB3B86B47EE9_.wvu.PrintArea" localSheetId="5" hidden="1">'Annex 3 Preserved charges'!$A$2:$J$21</definedName>
    <definedName name="Z_5032A364_B81A_48DA_88DA_AB3B86B47EE9_.wvu.PrintArea" localSheetId="6" hidden="1">'Annex 4 LDNO charges'!$A$2:$I$97</definedName>
    <definedName name="Z_5032A364_B81A_48DA_88DA_AB3B86B47EE9_.wvu.PrintArea" localSheetId="7" hidden="1">'Annex 5 LLFs'!$A$3:$F$27</definedName>
    <definedName name="Z_5032A364_B81A_48DA_88DA_AB3B86B47EE9_.wvu.PrintArea" localSheetId="8" hidden="1">'Annex 6 New or Amended EHV'!$A$1:$P$28</definedName>
    <definedName name="Z_5032A364_B81A_48DA_88DA_AB3B86B47EE9_.wvu.PrintArea" localSheetId="9" hidden="1">'Annex 7 Pass-Through Costs'!$A$2:$D$5</definedName>
    <definedName name="Z_5032A364_B81A_48DA_88DA_AB3B86B47EE9_.wvu.PrintArea" localSheetId="10" hidden="1">'Nodal prices'!$A$2:$D$5</definedName>
    <definedName name="Z_5032A364_B81A_48DA_88DA_AB3B86B47EE9_.wvu.PrintTitles" localSheetId="1" hidden="1">'Annex 1 LV, HV and UMS charges'!$2:$11</definedName>
    <definedName name="Z_5032A364_B81A_48DA_88DA_AB3B86B47EE9_.wvu.PrintTitles" localSheetId="2" hidden="1">'Annex 2 Designated EHV charges'!$2:$9</definedName>
    <definedName name="Z_5032A364_B81A_48DA_88DA_AB3B86B47EE9_.wvu.PrintTitles" localSheetId="6" hidden="1">'Annex 4 LDNO charges'!$2:$11</definedName>
    <definedName name="Z_5032A364_B81A_48DA_88DA_AB3B86B47EE9_.wvu.PrintTitles" localSheetId="8" hidden="1">'Annex 6 New or Amended EHV'!$4:$5</definedName>
    <definedName name="Z_5032A364_B81A_48DA_88DA_AB3B86B47EE9_.wvu.PrintTitles" localSheetId="9" hidden="1">'Annex 7 Pass-Through Costs'!$2:$4</definedName>
    <definedName name="Z_5032A364_B81A_48DA_88DA_AB3B86B47EE9_.wvu.PrintTitles" localSheetId="10" hidden="1">'Nodal prices'!$2:$3</definedName>
  </definedNames>
  <calcPr calcId="191029"/>
  <customWorkbookViews>
    <customWorkbookView name="Oliver Day - Personal View" guid="{5032A364-B81A-48DA-88DA-AB3B86B47EE9}" mergeInterval="0" personalView="1" maximized="1" xWindow="1" yWindow="1" windowWidth="1280" windowHeight="807" tabRatio="854" activeSheetId="5" showComments="commIndAndComment"/>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5" i="14" l="1" a="1"/>
  <c r="A5" i="14" s="1"/>
  <c r="A5" i="13" a="1"/>
  <c r="A5" i="13" s="1"/>
  <c r="A6" i="14" l="1" a="1"/>
  <c r="A6" i="14" s="1"/>
  <c r="A6" i="13" a="1"/>
  <c r="A6" i="13" s="1"/>
  <c r="M14" i="18" l="1"/>
  <c r="A2" i="12"/>
  <c r="A4" i="23"/>
  <c r="A17" i="23"/>
  <c r="A2" i="24" l="1"/>
  <c r="B37" i="24"/>
  <c r="B36" i="24"/>
  <c r="B35" i="24"/>
  <c r="B34" i="24"/>
  <c r="B33" i="24"/>
  <c r="B32" i="24"/>
  <c r="B31" i="24"/>
  <c r="B30" i="24"/>
  <c r="B29" i="24"/>
  <c r="B23" i="24"/>
  <c r="B18" i="24"/>
  <c r="B13" i="24"/>
  <c r="B12" i="24"/>
  <c r="B7" i="24"/>
  <c r="A2" i="13"/>
  <c r="A2" i="14"/>
  <c r="R10" i="18" l="1"/>
  <c r="Q10" i="18"/>
  <c r="N10" i="18" l="1"/>
  <c r="O10" i="18"/>
  <c r="P10" i="18"/>
  <c r="S10" i="18"/>
  <c r="T10" i="18"/>
  <c r="M10" i="18"/>
  <c r="P5" i="23" l="1"/>
  <c r="O5" i="23"/>
  <c r="N5" i="23"/>
  <c r="M5" i="23"/>
  <c r="L5" i="23"/>
  <c r="K5" i="23"/>
  <c r="J5" i="23"/>
  <c r="I5" i="23"/>
  <c r="A3" i="22"/>
  <c r="A24" i="21"/>
  <c r="A2" i="21"/>
  <c r="A2" i="20" l="1"/>
  <c r="J11" i="5" l="1"/>
  <c r="I11" i="5"/>
  <c r="H11" i="5"/>
  <c r="G11" i="5"/>
  <c r="F11" i="5"/>
  <c r="E11" i="5"/>
  <c r="D11" i="5"/>
  <c r="A2" i="5"/>
  <c r="B13" i="1" l="1"/>
  <c r="B11" i="1"/>
  <c r="B9" i="1"/>
  <c r="A2" i="19" l="1"/>
  <c r="D9" i="18" l="1"/>
  <c r="E9" i="18"/>
  <c r="F9" i="18"/>
  <c r="G9" i="18"/>
  <c r="H9" i="18"/>
  <c r="I9" i="18"/>
  <c r="C9" i="18"/>
  <c r="N9" i="18" l="1"/>
  <c r="O9" i="18"/>
  <c r="P9" i="18"/>
  <c r="Q9" i="18"/>
  <c r="R9" i="18"/>
  <c r="S9" i="18"/>
  <c r="T9" i="18"/>
  <c r="M9" i="18"/>
  <c r="B2" i="18" l="1"/>
  <c r="T14" i="18"/>
  <c r="S14" i="18"/>
  <c r="Q14" i="18"/>
  <c r="P14" i="18"/>
  <c r="O14" i="18"/>
  <c r="N14" i="18"/>
  <c r="I14" i="18"/>
  <c r="H14" i="18"/>
  <c r="G14" i="18"/>
  <c r="F14" i="18"/>
  <c r="E14" i="18"/>
  <c r="D14" i="18"/>
  <c r="C14" i="18"/>
  <c r="R13" i="18"/>
  <c r="E12" i="18"/>
  <c r="D12" i="18"/>
  <c r="C12" i="18"/>
  <c r="R14" i="18" l="1"/>
  <c r="H5" i="14" l="1"/>
  <c r="F5" i="14"/>
  <c r="G5" i="14"/>
  <c r="E5" i="14"/>
  <c r="N18" i="18"/>
  <c r="T18" i="18"/>
  <c r="P18" i="18"/>
  <c r="R17" i="18"/>
  <c r="M17" i="18"/>
  <c r="O17" i="18"/>
  <c r="Q17" i="18"/>
  <c r="S17" i="18"/>
  <c r="S18" i="18"/>
  <c r="B5" i="14"/>
  <c r="D5" i="14"/>
  <c r="C5" i="14"/>
  <c r="E6" i="14" l="1"/>
  <c r="G6" i="14"/>
  <c r="F6" i="14"/>
  <c r="H6" i="14"/>
  <c r="T17" i="18"/>
  <c r="N21" i="18" s="1"/>
  <c r="O18" i="18"/>
  <c r="R18" i="18"/>
  <c r="N17" i="18"/>
  <c r="P17" i="18"/>
  <c r="M18" i="18"/>
  <c r="Q18" i="18"/>
  <c r="B6" i="14"/>
  <c r="D6" i="14"/>
  <c r="C6" i="14"/>
  <c r="M22" i="18" l="1"/>
  <c r="N22" i="18"/>
  <c r="M21" i="18"/>
  <c r="A2" i="7" l="1"/>
  <c r="F5" i="13" l="1"/>
  <c r="H5" i="13"/>
  <c r="E5" i="13"/>
  <c r="G5" i="13"/>
  <c r="E6" i="13"/>
  <c r="G6" i="13"/>
  <c r="F6" i="13"/>
  <c r="H6" i="13"/>
  <c r="D5" i="13"/>
  <c r="C5" i="13"/>
  <c r="B5" i="13"/>
  <c r="D6" i="13"/>
  <c r="B6" i="13"/>
  <c r="C6" i="13"/>
  <c r="A2" i="2"/>
  <c r="H10" i="18" l="1"/>
  <c r="D10" i="18"/>
  <c r="G10" i="18"/>
  <c r="C10" i="18"/>
  <c r="F10" i="18"/>
  <c r="I10" i="18"/>
  <c r="E10" i="18"/>
  <c r="F17" i="18" l="1"/>
  <c r="F18" i="18"/>
  <c r="C17" i="18"/>
  <c r="C18" i="18"/>
  <c r="E18" i="18"/>
  <c r="E17" i="18"/>
  <c r="G18" i="18"/>
  <c r="G17" i="18"/>
  <c r="H17" i="18"/>
  <c r="H18" i="18"/>
  <c r="I17" i="18"/>
  <c r="I18" i="18"/>
  <c r="D17" i="18"/>
  <c r="D18" i="18"/>
  <c r="C22" i="18" l="1"/>
  <c r="C21" i="18"/>
  <c r="F4" i="14"/>
  <c r="G4" i="14"/>
  <c r="H4" i="14"/>
  <c r="E4" i="14"/>
  <c r="F4" i="13"/>
  <c r="G4" i="13"/>
  <c r="H4" i="13"/>
  <c r="E4" i="13"/>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<sst xmlns="http://schemas.openxmlformats.org/spreadsheetml/2006/main" count="2493" uniqueCount="808">
  <si>
    <t>Closed LLFCs</t>
  </si>
  <si>
    <t>Geographical name</t>
  </si>
  <si>
    <t>Notes:</t>
  </si>
  <si>
    <t>Metered voltage, respective periods and associated LLFCs</t>
  </si>
  <si>
    <t>Period 1</t>
  </si>
  <si>
    <t>Period 2</t>
  </si>
  <si>
    <t>Period 3</t>
  </si>
  <si>
    <t>Period 4</t>
  </si>
  <si>
    <t>Associated LLFC</t>
  </si>
  <si>
    <t>Site</t>
  </si>
  <si>
    <t>Demand</t>
  </si>
  <si>
    <t>Generation</t>
  </si>
  <si>
    <t>Time periods</t>
  </si>
  <si>
    <t>Notes</t>
  </si>
  <si>
    <t>List of data tables in this workbook</t>
  </si>
  <si>
    <t>Worksheet</t>
  </si>
  <si>
    <t>Information</t>
  </si>
  <si>
    <t>Back to Overview</t>
  </si>
  <si>
    <t xml:space="preserve">Annex 3 contains details of any preserved and additional charges that are valid at this time. </t>
  </si>
  <si>
    <t>Status</t>
  </si>
  <si>
    <t>Effective From</t>
  </si>
  <si>
    <t>Open LLFCs</t>
  </si>
  <si>
    <t>PCs</t>
  </si>
  <si>
    <t>Fixed charge p/MPAN/day</t>
  </si>
  <si>
    <t>Capacity charge p/kVA/day</t>
  </si>
  <si>
    <t>Notes to users of this spreadsheet</t>
  </si>
  <si>
    <t>Notes to DNOs populating this spreadsheet</t>
  </si>
  <si>
    <t>Annex 5 LLFs</t>
  </si>
  <si>
    <t>Name</t>
  </si>
  <si>
    <t>Note: The list of MPANs / MSIDs provided may be incomplete; the DNO reserves the right to apply the listed charges to any other MPANs / MSIDs associated with the site.</t>
  </si>
  <si>
    <t>Unique billing identifier</t>
  </si>
  <si>
    <t>Standard Settlement Configuration Id</t>
  </si>
  <si>
    <t>Standard Settlement Configuration Desc</t>
  </si>
  <si>
    <t>Common Decode</t>
  </si>
  <si>
    <t>10-hour OP</t>
  </si>
  <si>
    <t>10-hour OP + w/e</t>
  </si>
  <si>
    <t>10.5-hour OP</t>
  </si>
  <si>
    <t>11 Hour OP</t>
  </si>
  <si>
    <t>11.5-hour OP</t>
  </si>
  <si>
    <t>11-hour OP</t>
  </si>
  <si>
    <t>8.5-hour OP</t>
  </si>
  <si>
    <t>9-hour OP</t>
  </si>
  <si>
    <t>11-hour OP + Summer</t>
  </si>
  <si>
    <t>11-hour OP + w/e</t>
  </si>
  <si>
    <t>11-hour OP + w/e &amp; Summer</t>
  </si>
  <si>
    <t>11-hour OP + weekends</t>
  </si>
  <si>
    <t>12-hour  OP + w/e &amp; Summer</t>
  </si>
  <si>
    <t>12-hour night</t>
  </si>
  <si>
    <t>12-hour OP</t>
  </si>
  <si>
    <t>8-hour OP (see also SSC 427)</t>
  </si>
  <si>
    <t>12-hour OP + Summer</t>
  </si>
  <si>
    <t>12.5-hour OP</t>
  </si>
  <si>
    <t>12.5-hour OP + Summer</t>
  </si>
  <si>
    <t>12.5-hour OP + w/e</t>
  </si>
  <si>
    <t>12.5-hour OP + w/e &amp; Summer</t>
  </si>
  <si>
    <t>14-hour E7</t>
  </si>
  <si>
    <t>14-hour Off Peak</t>
  </si>
  <si>
    <t>14-hour OP + Sun</t>
  </si>
  <si>
    <t>14.5-hour OP</t>
  </si>
  <si>
    <t>14.5-hour OP + Summer</t>
  </si>
  <si>
    <t>split 7-hour E7</t>
  </si>
  <si>
    <t>14.5-hour OP + w/e</t>
  </si>
  <si>
    <t>14.5-hour OP + w/e &amp; Summer</t>
  </si>
  <si>
    <t>15-hour OP</t>
  </si>
  <si>
    <t>15-hour OP + w/e &amp; Summer</t>
  </si>
  <si>
    <t>15.5-hour OP</t>
  </si>
  <si>
    <t>15.5-hour OP + Summer</t>
  </si>
  <si>
    <t>15.5-hour OP + w/e</t>
  </si>
  <si>
    <t>15.5-hour OP + w/e &amp; Summer</t>
  </si>
  <si>
    <t>2-rate terms</t>
  </si>
  <si>
    <t>2-rate SToD</t>
  </si>
  <si>
    <t>2-rate variable SToD</t>
  </si>
  <si>
    <t>7-hour E7</t>
  </si>
  <si>
    <t>3-rate SToD</t>
  </si>
  <si>
    <t>Dom/Non-dom Seasonal (link SSC 0342)</t>
  </si>
  <si>
    <t>3-rate variable</t>
  </si>
  <si>
    <t>4-rate SToD</t>
  </si>
  <si>
    <t>5-rate SToD</t>
  </si>
  <si>
    <t>6-rate SToD</t>
  </si>
  <si>
    <t>7-hour OP (see also SSC 0185)</t>
  </si>
  <si>
    <t>Smart 7, heating</t>
  </si>
  <si>
    <t>7-hour E7 (Cornwall &amp; def reinforcement)</t>
  </si>
  <si>
    <t>Supertariff heating</t>
  </si>
  <si>
    <t>7-hour E7 (differential switching)</t>
  </si>
  <si>
    <t>7-hour night</t>
  </si>
  <si>
    <t>Key Meter pseudo 2-rate</t>
  </si>
  <si>
    <t>Economy 7 Day &amp; Night</t>
  </si>
  <si>
    <t>7-hour OP</t>
  </si>
  <si>
    <t>7-hour variable E7 (Menter B)</t>
  </si>
  <si>
    <t>7-hour variable E7 (Menter A)</t>
  </si>
  <si>
    <t>8-hour E7</t>
  </si>
  <si>
    <t>8-hour night</t>
  </si>
  <si>
    <t>10-hour night</t>
  </si>
  <si>
    <t>8-hour OP</t>
  </si>
  <si>
    <t>8-hour OP + Summer</t>
  </si>
  <si>
    <t>8-hour OP + w/e</t>
  </si>
  <si>
    <t>8-hour OP + w/e &amp; Summer</t>
  </si>
  <si>
    <t>8-hour OP + weekends</t>
  </si>
  <si>
    <t>9-hour night</t>
  </si>
  <si>
    <t>9-hour night (differential switching)</t>
  </si>
  <si>
    <t>9-hour OP + w/e</t>
  </si>
  <si>
    <t>Boiler</t>
  </si>
  <si>
    <t>Budget Warmth</t>
  </si>
  <si>
    <t>Flexiheat Day/Evening/Weekend</t>
  </si>
  <si>
    <t>Flexiheat (weather) Day/Evening/Weekend</t>
  </si>
  <si>
    <t>Superdeal Day/Night</t>
  </si>
  <si>
    <t>Domestic heating tariff</t>
  </si>
  <si>
    <t>Superdeal (weather) Day/Night</t>
  </si>
  <si>
    <t>E10 type 1 (general purpose)</t>
  </si>
  <si>
    <t>7-hour OP (see also SSC 186)</t>
  </si>
  <si>
    <t>Domestic E9 A</t>
  </si>
  <si>
    <t>13-hour OP</t>
  </si>
  <si>
    <t>Evening/night</t>
  </si>
  <si>
    <t>Evening/Weekend</t>
  </si>
  <si>
    <t>12-hour Evening/Weekend</t>
  </si>
  <si>
    <t>Domestic E9 B</t>
  </si>
  <si>
    <t>Evening/Weekend E7</t>
  </si>
  <si>
    <t>3-rate heating, (link SSC 0343)</t>
  </si>
  <si>
    <t>Grain Drying</t>
  </si>
  <si>
    <t>Grain drying</t>
  </si>
  <si>
    <t>Heating</t>
  </si>
  <si>
    <t>Local Authority Heating</t>
  </si>
  <si>
    <t>Dom &amp; Non-dom Seasonal (link SSC 0128)</t>
  </si>
  <si>
    <t>3-rate heating, water heating</t>
  </si>
  <si>
    <t>7-hour E7, Day + Night (link SSC 0345)</t>
  </si>
  <si>
    <t>7-hour E7, Day + Night (link SSC 0344)</t>
  </si>
  <si>
    <t>Non-Standard OP (8+3 hour)</t>
  </si>
  <si>
    <t>Non-Standard OP</t>
  </si>
  <si>
    <t>Warmwise heating</t>
  </si>
  <si>
    <t>Flexiheat heating</t>
  </si>
  <si>
    <t>Flexiheat (weather) heating</t>
  </si>
  <si>
    <t>Superdeal heating</t>
  </si>
  <si>
    <t>Smart 7, Day/Night</t>
  </si>
  <si>
    <t>split 10-hour Heatwise</t>
  </si>
  <si>
    <t>Summer &amp; Winter w/e</t>
  </si>
  <si>
    <t>Summer Unrestricted</t>
  </si>
  <si>
    <t>Unrestricted</t>
  </si>
  <si>
    <t>Warmwise Day/Night</t>
  </si>
  <si>
    <t>9-hour heating</t>
  </si>
  <si>
    <t>12-hour OP + w/e</t>
  </si>
  <si>
    <t>15-hour OP + w/e</t>
  </si>
  <si>
    <t>E10 type 1(heating circuit)</t>
  </si>
  <si>
    <t>Redring Boiler (general purpose)</t>
  </si>
  <si>
    <t>Redring Boiler (heating circuit)</t>
  </si>
  <si>
    <t>Cyclocontrol 3</t>
  </si>
  <si>
    <t>Cyclocontrol 4</t>
  </si>
  <si>
    <t>Cyclocontrol 5</t>
  </si>
  <si>
    <t>Cyclocontrol 6</t>
  </si>
  <si>
    <t>Cyclocontrol 7</t>
  </si>
  <si>
    <t>Cyclocontrol 8</t>
  </si>
  <si>
    <t>Cyclocontrol 9</t>
  </si>
  <si>
    <t>Cyclocontrol 10</t>
  </si>
  <si>
    <t>Cyclocontrol 11</t>
  </si>
  <si>
    <t>Cyclocontrol 12</t>
  </si>
  <si>
    <t>Cyclocontrol 13</t>
  </si>
  <si>
    <t>Cyclocontrol 14</t>
  </si>
  <si>
    <t>Cyclocontrol 15</t>
  </si>
  <si>
    <t>Cyclocontrol 16</t>
  </si>
  <si>
    <t>Cyclocontrol 17</t>
  </si>
  <si>
    <t>Cyclocontrol 18</t>
  </si>
  <si>
    <t>Cyclocontrol 19</t>
  </si>
  <si>
    <t>Cyclocontrol 20</t>
  </si>
  <si>
    <t>Cyclocontrol 21</t>
  </si>
  <si>
    <t>Superdeal (weather) heating</t>
  </si>
  <si>
    <t>Day/Night (White meter)</t>
  </si>
  <si>
    <t>Unmetered Type A ("flat" profile)</t>
  </si>
  <si>
    <t>U</t>
  </si>
  <si>
    <t>Unmetered B ("dusk-to-dawn")</t>
  </si>
  <si>
    <t>Unmetered C ("half-night &amp; pre-dawn")</t>
  </si>
  <si>
    <t>Unmetered D ("dawn-to-dusk")</t>
  </si>
  <si>
    <t>12 Hour OP</t>
  </si>
  <si>
    <t>Domestic 3-rate heating</t>
  </si>
  <si>
    <t>3-Rate Seasonal</t>
  </si>
  <si>
    <t>Lifestyle Tariff</t>
  </si>
  <si>
    <t>Split 7-hour E7</t>
  </si>
  <si>
    <t>3-rate ToW</t>
  </si>
  <si>
    <t>7-hour variable E7</t>
  </si>
  <si>
    <t>12 Hours OP</t>
  </si>
  <si>
    <t>8 Hours OP</t>
  </si>
  <si>
    <t>10.5 Hours OP</t>
  </si>
  <si>
    <t>Weekender Tariff (V1)</t>
  </si>
  <si>
    <t>Weekender Tariff (V2)</t>
  </si>
  <si>
    <t>Maximum Demand Register</t>
  </si>
  <si>
    <t>Economy 7 - all purpose tariff G63</t>
  </si>
  <si>
    <t>split 7hr o/p</t>
  </si>
  <si>
    <t>Split 7hr E7</t>
  </si>
  <si>
    <t>14.5 hr o/p</t>
  </si>
  <si>
    <t>Micro-PV Export Import Profile Class 1</t>
  </si>
  <si>
    <t>G</t>
  </si>
  <si>
    <t>Micro-PV Export Import Profile Class 2</t>
  </si>
  <si>
    <t>Micro-PV Export Import Profile Class 3</t>
  </si>
  <si>
    <t>Micro-PV Export Import Profile Class 4</t>
  </si>
  <si>
    <t>Micro-PV Export Import Profile Class 5</t>
  </si>
  <si>
    <t>Micro-PV Export Import Profile Class 6</t>
  </si>
  <si>
    <t>Micro-PV Export Import Profile Class 7</t>
  </si>
  <si>
    <t>Micro-PV Export Import Profile Class 8</t>
  </si>
  <si>
    <t>Micro-CHP Export Import Profile Class 1</t>
  </si>
  <si>
    <t>Micro-CHP Export Import Profile Class 2</t>
  </si>
  <si>
    <t>Micro-CHP Export Import Profile Class 3</t>
  </si>
  <si>
    <t>Micro-CHP Export Import Profile Class 4</t>
  </si>
  <si>
    <t>Micro-CHP Export Import Profile Class 5</t>
  </si>
  <si>
    <t>Micro-CHP Export Import Profile Class 6</t>
  </si>
  <si>
    <t>Micro-CHP Export Import Profile Class 7</t>
  </si>
  <si>
    <t>Micro-CHP Export Import Profile Class 8</t>
  </si>
  <si>
    <t>Other Sml Export SSC any import Profile</t>
  </si>
  <si>
    <t>8.5-hour OP + w/e</t>
  </si>
  <si>
    <t>16-hour OP + w/e</t>
  </si>
  <si>
    <t>20-hour OP + w/e</t>
  </si>
  <si>
    <t>20-hour OP + w/e + summer</t>
  </si>
  <si>
    <t>8.5 hour WM</t>
  </si>
  <si>
    <t>8.5 hour WM Heating</t>
  </si>
  <si>
    <t>Weathercall heating</t>
  </si>
  <si>
    <t>18-hour dynamic</t>
  </si>
  <si>
    <t>Crop&amp;Air Conditioning</t>
  </si>
  <si>
    <t>E7 accompanying Birmingam W'call</t>
  </si>
  <si>
    <t>Birmingham Weathercall</t>
  </si>
  <si>
    <t>E7 accompanying Manchester W'call</t>
  </si>
  <si>
    <t>Manchester Weathercall</t>
  </si>
  <si>
    <t>E7 accompanying Anglesey W'call</t>
  </si>
  <si>
    <t>Anglesey Weathercall</t>
  </si>
  <si>
    <t>Two rate with 8 hours night</t>
  </si>
  <si>
    <t>Dynamic</t>
  </si>
  <si>
    <t>11 Hours OP</t>
  </si>
  <si>
    <t>8 Hours OP + Weekends</t>
  </si>
  <si>
    <t>15 Hours OP + Weekends</t>
  </si>
  <si>
    <t>15 Hours Nov - April/24 Hours May - Oct</t>
  </si>
  <si>
    <t>2 rate</t>
  </si>
  <si>
    <t>Unmetered Type A ("flat " profile)</t>
  </si>
  <si>
    <t>Seasonal ToD</t>
  </si>
  <si>
    <t>Split 10 hr E10</t>
  </si>
  <si>
    <t>NHH Export Hydro Profile Class</t>
  </si>
  <si>
    <t>NHH Export Wind Profile Class</t>
  </si>
  <si>
    <t>Smart Meter 3 Rate Time of Day</t>
  </si>
  <si>
    <t>10 hour Evening/Weekend</t>
  </si>
  <si>
    <t>Two rate with 20 hours night</t>
  </si>
  <si>
    <t>Three Rate Peak Day Other</t>
  </si>
  <si>
    <t>4 rate weekday/2 rate weekend</t>
  </si>
  <si>
    <t>4 Rate Weekday/2 rate Weekend (BST)</t>
  </si>
  <si>
    <t>Unrestricted with  Weekday Peak</t>
  </si>
  <si>
    <t>Unrestricted with Peak</t>
  </si>
  <si>
    <t>Economy 7 with Weekday Peak</t>
  </si>
  <si>
    <t>Economy 7 with Peak</t>
  </si>
  <si>
    <t>Evening Weekend and Weekday Peak (smart)</t>
  </si>
  <si>
    <t>Evening Weekend with Peak</t>
  </si>
  <si>
    <t>Evening Weekend Night and Peak</t>
  </si>
  <si>
    <t>Evening Weekend with Night (BST)</t>
  </si>
  <si>
    <t>3 Rate with Weekday Peak</t>
  </si>
  <si>
    <t>Smart meter trial - time of use 3 rate</t>
  </si>
  <si>
    <t>General Purpose 2 Rate (paired with 0980</t>
  </si>
  <si>
    <t>E10 Heating Single Rate (prd with 0981)</t>
  </si>
  <si>
    <t>Evening/Weekend - BST</t>
  </si>
  <si>
    <t>Change implemented</t>
  </si>
  <si>
    <t>Date</t>
  </si>
  <si>
    <t>Comments</t>
  </si>
  <si>
    <t>Nodal prices</t>
  </si>
  <si>
    <t>Reactive power charge
p/kVArh</t>
  </si>
  <si>
    <t>Local charge 1
£/kVA</t>
  </si>
  <si>
    <t>Remote charge 1
£/kVA</t>
  </si>
  <si>
    <t>2 Rate Saturday Off Peak</t>
  </si>
  <si>
    <t>LLFC</t>
  </si>
  <si>
    <t>Import MPANs/MSIDs</t>
  </si>
  <si>
    <t>Export MPANs/MSIDs</t>
  </si>
  <si>
    <t>Annex 3 Preserved charges</t>
  </si>
  <si>
    <t>Annex 4 LDNO charges</t>
  </si>
  <si>
    <t xml:space="preserve">DNOs must endeavour to maintain consistency in the structure of this spreadsheet.
Any changes to the structure must be noted in the 'Notes to users of this spreadsheet'
</t>
  </si>
  <si>
    <t>Generic demand and generation LLFs</t>
  </si>
  <si>
    <t>Metered voltage</t>
  </si>
  <si>
    <t>EHV site specific LLFs</t>
  </si>
  <si>
    <t>Node/Zone ID</t>
  </si>
  <si>
    <t>Import
Unique Identifier</t>
  </si>
  <si>
    <t>Export
Unique Identifier</t>
  </si>
  <si>
    <t>Export Unique Identifier</t>
  </si>
  <si>
    <t>Import
fixed charge
(p/day)</t>
  </si>
  <si>
    <t>Export
fixed charge
(p/day)</t>
  </si>
  <si>
    <t>Red Time Band</t>
  </si>
  <si>
    <t>Amber Time Band</t>
  </si>
  <si>
    <t>Green Time Band</t>
  </si>
  <si>
    <t>Super Red Time Band</t>
  </si>
  <si>
    <t>Black Time Band</t>
  </si>
  <si>
    <t>Yellow Time Band</t>
  </si>
  <si>
    <t>Time Periods for Designated EHV Properties</t>
  </si>
  <si>
    <t>General Purpose 2 Rate (paired wth 0950)</t>
  </si>
  <si>
    <t>E10 Heating Single Rate (prd wth 0949)</t>
  </si>
  <si>
    <t>E9 Heating</t>
  </si>
  <si>
    <t>General Purpose 2 Rate (paired wth 0951)</t>
  </si>
  <si>
    <t>Saturday Off Peak (9-5)</t>
  </si>
  <si>
    <t>Sunday Off Peak (9-5)</t>
  </si>
  <si>
    <t>Evening Saver</t>
  </si>
  <si>
    <t>Comfort Booster</t>
  </si>
  <si>
    <t xml:space="preserve">Please use this spreadsheet with reference to the LC14 use of system charging statement. </t>
  </si>
  <si>
    <t>Maximum import or export capacity
kVA</t>
  </si>
  <si>
    <t>Excess reactive units 
kVArh</t>
  </si>
  <si>
    <t>Tariff components</t>
  </si>
  <si>
    <t>Number of days in consumption period
i.e. 365 if one year</t>
  </si>
  <si>
    <t>Enter current consumption details</t>
  </si>
  <si>
    <t>Charge components</t>
  </si>
  <si>
    <t>Enter forecast consumption details 
(if different)</t>
  </si>
  <si>
    <t>Current consumption period charges</t>
  </si>
  <si>
    <t>Forecast consumption period charges</t>
  </si>
  <si>
    <t>Reactive power charge
£</t>
  </si>
  <si>
    <t>Capacity charge
£</t>
  </si>
  <si>
    <t>Fixed charge
£</t>
  </si>
  <si>
    <t>Total charge
£</t>
  </si>
  <si>
    <t>Charge calculator is a tool to help you estimate your distribution charges using current consumption data and forecast consumption data.</t>
  </si>
  <si>
    <t>Charge calculator</t>
  </si>
  <si>
    <t>Unit 1
£</t>
  </si>
  <si>
    <t>Unit 2
£</t>
  </si>
  <si>
    <t>Unit 3
£</t>
  </si>
  <si>
    <t>Maximum import capacity
kVA</t>
  </si>
  <si>
    <t>Maximum export capacity
kVA</t>
  </si>
  <si>
    <t>Export
Super Red
kWh</t>
  </si>
  <si>
    <t>Import
fixed charge
£</t>
  </si>
  <si>
    <t>Import
super red
kWh</t>
  </si>
  <si>
    <t>Import 
super red charge
£</t>
  </si>
  <si>
    <t>Export super red charge
£</t>
  </si>
  <si>
    <t>Export fixed charge
£</t>
  </si>
  <si>
    <t>Import
capacity charge
£</t>
  </si>
  <si>
    <t>Export capacity charge
£</t>
  </si>
  <si>
    <t>Import total charge
£</t>
  </si>
  <si>
    <t>Export total charge
£</t>
  </si>
  <si>
    <t>These charges are estimates based on tariff selected and consumption values entered.</t>
  </si>
  <si>
    <t>These charges are estimates based on site selected and consumption values entered.</t>
  </si>
  <si>
    <t>Step 1, Choose your tariff using the drop down list in cell B10</t>
  </si>
  <si>
    <t>Step 3, Enter a forecast of consumption if required in cells C14:I14</t>
  </si>
  <si>
    <t>Step 1, Choose your tariff using the drop down list in cell L10</t>
  </si>
  <si>
    <t>Step 3, Enter a forecast of consumption if required in cells M14:T14</t>
  </si>
  <si>
    <r>
      <rPr>
        <sz val="12"/>
        <rFont val="Arial"/>
        <family val="2"/>
      </rPr>
      <t>Tariff details</t>
    </r>
    <r>
      <rPr>
        <sz val="10"/>
        <rFont val="Arial"/>
        <family val="2"/>
      </rPr>
      <t xml:space="preserve">
Choose tariff name from drop down box below</t>
    </r>
  </si>
  <si>
    <r>
      <rPr>
        <sz val="12"/>
        <rFont val="Arial"/>
        <family val="2"/>
      </rPr>
      <t>Site details</t>
    </r>
    <r>
      <rPr>
        <sz val="10"/>
        <rFont val="Arial"/>
        <family val="2"/>
      </rPr>
      <t xml:space="preserve">
Choose the site name from the drop down box below</t>
    </r>
  </si>
  <si>
    <t xml:space="preserve">Step 2, After selecting a tariff in step 1, Cells C12-I12 will generate headings, please enter your consumption in cells C13:I13 underneath each heading generated (if no heading leave cell blank)
</t>
  </si>
  <si>
    <t xml:space="preserve">Step 2, After selecting a tariff in step 1, Cells M12-T12 will generate headings, please enter your consumption in cells M13:T13 underneath each heading generated (if no heading leave cell blank)
</t>
  </si>
  <si>
    <t>Saturday Off Peak (24 Hrs)</t>
  </si>
  <si>
    <t>Sunday Off Peak (24 Hrs)</t>
  </si>
  <si>
    <t>Import
LLF
period 2</t>
  </si>
  <si>
    <t>Import
LLF
period 1</t>
  </si>
  <si>
    <t>Import
LLF
period 3</t>
  </si>
  <si>
    <t>Import
LLF
period 4</t>
  </si>
  <si>
    <t>Import
LLF
period 5</t>
  </si>
  <si>
    <t>Export
LLF
period 1</t>
  </si>
  <si>
    <t>Export
LLF
period 2</t>
  </si>
  <si>
    <t>Export
LLF
period 3</t>
  </si>
  <si>
    <t>Export
LLF
period 4</t>
  </si>
  <si>
    <t>Export
LLF
period 5</t>
  </si>
  <si>
    <t>Import
capacity charge
(p/kVA/day)</t>
  </si>
  <si>
    <t>Export
capacity charge
(p/kVA/day)</t>
  </si>
  <si>
    <t>Import
Super Red
unit charge
(p/kWh)</t>
  </si>
  <si>
    <t>Export
Super Red
unit charge
(p/kWh)</t>
  </si>
  <si>
    <t>The drop down list on the charge calculator can be expanded by unprotecting the charge calculator sheet and selecting 'data', 'data validation...' and then expanding the 'source' data range. The sheet can then be protected.</t>
  </si>
  <si>
    <t>Company and Licence name, charging year, effective from, status</t>
  </si>
  <si>
    <t>Company and Licence name</t>
  </si>
  <si>
    <t>Year</t>
  </si>
  <si>
    <t>Tariff name</t>
  </si>
  <si>
    <t>Exceeded capacity charge
p/kVA/day</t>
  </si>
  <si>
    <t>Import
exceeded capacity charge
(p/kVA/day)</t>
  </si>
  <si>
    <t>Export
exceeded capacity charge
(p/kVA/day)</t>
  </si>
  <si>
    <t>Average daily exceeded capacity
kVA</t>
  </si>
  <si>
    <t>Exceeded capacity charge
£</t>
  </si>
  <si>
    <t>Import exceeded capacity charge
£</t>
  </si>
  <si>
    <t>Export exceeded capacity charge
£</t>
  </si>
  <si>
    <t>This table has intentionally been left blank. The line loss factors that are approved by the BSC Panel for the applicable year and consequently published on the Elexon website will take precedence and be used in Settlement. This annex will be re-published once these values are available.</t>
  </si>
  <si>
    <t>Annex 6 - Charges for New or Amended Designated EHV Properties</t>
  </si>
  <si>
    <t xml:space="preserve">Note: The list of MPANs/MSIDs provided may be incomplete; the DNO reserves the right to apply the listed charges to any other MPANs/MSIDs associated with the site. If sites appear in both Annex 2 and Annex 6, the charges in Annex 6 take precedence.
Where an existing Designated EHV Property is modified and energised in the charging year, we may revise the EDCM charges for the modified Designated EHV Property. </t>
  </si>
  <si>
    <t>Annex 5 has been intentionally left blank as this charging statement is published a complete year before the LLFs have been audited.
The line loss factors that are approved by the BSC Panel for the applicable year and consequently published on the Elexon website will take precedence and be used in Settlement. This annex will be re-published with these values once they are available.</t>
  </si>
  <si>
    <t>Annex 6  Charges for New or Amended Designated EHV Properties</t>
  </si>
  <si>
    <t>Effective from date</t>
  </si>
  <si>
    <t>Domestic Aggregated</t>
  </si>
  <si>
    <t>Non-Domestic Aggregated (related MPAN)</t>
  </si>
  <si>
    <t>Unmetered Supplies</t>
  </si>
  <si>
    <t>LV Generation Aggregated</t>
  </si>
  <si>
    <t>LV Sub Generation Aggregated</t>
  </si>
  <si>
    <t>LV Generation Site Specific</t>
  </si>
  <si>
    <t>LV Generation Site Specific no RP charge</t>
  </si>
  <si>
    <t>LV Sub Generation Site Specific</t>
  </si>
  <si>
    <t>LV Sub Generation Site Specific no RP charge</t>
  </si>
  <si>
    <t>HV Generation Site Specific</t>
  </si>
  <si>
    <t>HV Generation Site Specific no RP charge</t>
  </si>
  <si>
    <t>Time Bands for LV and HV Designated Properties</t>
  </si>
  <si>
    <t>Time Bands for Unmetered Properties</t>
  </si>
  <si>
    <t>Red/black unit charge
p/kWh</t>
  </si>
  <si>
    <t>Amber/yellow unit charge
p/kWh</t>
  </si>
  <si>
    <t>Green unit charge
p/kWh</t>
  </si>
  <si>
    <t>A/R</t>
  </si>
  <si>
    <t>Notes updated</t>
  </si>
  <si>
    <t>Updated to reflect DCP 268 which delinks all tariffs from the TPR bands</t>
  </si>
  <si>
    <t>Code 1 &amp; 2 changed to A</t>
  </si>
  <si>
    <t>Code O changed to A/R</t>
  </si>
  <si>
    <t>Removed TPR</t>
  </si>
  <si>
    <t>Removed TPR lookup element as this no longer effects which rate to apply</t>
  </si>
  <si>
    <t>A</t>
  </si>
  <si>
    <t>LV and HV designated properties and Unmetered Supplies tariff calculator</t>
  </si>
  <si>
    <t>EHV designated property calculator</t>
  </si>
  <si>
    <t>Domestic Aggregated (Related MPAN)</t>
  </si>
  <si>
    <t>Open LLFCs / LDNO unique billing identifier</t>
  </si>
  <si>
    <t>Annex 1 LV, HV and Unmetered Supplies charges</t>
  </si>
  <si>
    <t>Annex 1 contains the charges to LV and HV Designated Properties and Unmetered Supplies.</t>
  </si>
  <si>
    <t>Annex 7  Fixed adders for Supplier of Last Resort and Eligible Bad Debt pass-through costs</t>
  </si>
  <si>
    <t>Supplier of Last Resort 
Fixed charge adder*
p/MPAN/day</t>
  </si>
  <si>
    <t>LV Site Specific No Residual</t>
  </si>
  <si>
    <t>LV Site Specific Band 1</t>
  </si>
  <si>
    <t>LV Site Specific Band 2</t>
  </si>
  <si>
    <t>LV Site Specific Band 3</t>
  </si>
  <si>
    <t>LV Site Specific Band 4</t>
  </si>
  <si>
    <t>LV Sub Site Specific No Residual</t>
  </si>
  <si>
    <t>LV Sub Site Specific Band 1</t>
  </si>
  <si>
    <t>LV Sub Site Specific Band 2</t>
  </si>
  <si>
    <t>LV Sub Site Specific Band 3</t>
  </si>
  <si>
    <t>LV Sub Site Specific Band 4</t>
  </si>
  <si>
    <t>HV Site Specific No Residual</t>
  </si>
  <si>
    <t>HV Site Specific Band 1</t>
  </si>
  <si>
    <t>HV Site Specific Band 2</t>
  </si>
  <si>
    <t>HV Site Specific Band 3</t>
  </si>
  <si>
    <t>HV Site Specific Band 4</t>
  </si>
  <si>
    <t>Voltage of Connection</t>
  </si>
  <si>
    <t>Band</t>
  </si>
  <si>
    <t>Units</t>
  </si>
  <si>
    <t>Lower Threshold*</t>
  </si>
  <si>
    <t>Upper Threshold*</t>
  </si>
  <si>
    <t>Residual Charge per MPAN (£) per year</t>
  </si>
  <si>
    <t>Single band</t>
  </si>
  <si>
    <t>-</t>
  </si>
  <si>
    <t>Designated Properties connected at LV, billing with no MIC</t>
  </si>
  <si>
    <t>kWh</t>
  </si>
  <si>
    <t>Designated Properties connected at LV, billing with MIC</t>
  </si>
  <si>
    <t>kVA</t>
  </si>
  <si>
    <t>Designated Properties connected at HV</t>
  </si>
  <si>
    <t>Designated EHV Properties</t>
  </si>
  <si>
    <t>* All boundaries are inclusive of the upper threshold and exclusive of the lower threshold i.e. Lower &lt; x ≤ Upper.</t>
  </si>
  <si>
    <t>Residual Charging Bandings</t>
  </si>
  <si>
    <t>Contains the four Residual charging band allocation for Customers</t>
  </si>
  <si>
    <t>NHH preserved charges/additional LLFCs</t>
  </si>
  <si>
    <t>Unit charge 1
(NHH)
p/kWh</t>
  </si>
  <si>
    <t>Unit charge 2
(NHH)
p/kWh</t>
  </si>
  <si>
    <t>HH preserved charges/additional LLFCs</t>
  </si>
  <si>
    <t>Red/black charge (HH)
p/kWh</t>
  </si>
  <si>
    <t>Amber/yellow charge (HH)
p/kWh</t>
  </si>
  <si>
    <t>Green charge (HH)
p/kWh</t>
  </si>
  <si>
    <t>New or Amended Charges for Designated EHV Properties can be found in the relevant 'Addendum' spreadsheet published on our website, as updated from time to time.</t>
  </si>
  <si>
    <t>Residual Charging Band</t>
  </si>
  <si>
    <t>DUoS Tariff name</t>
  </si>
  <si>
    <t>TNUoS Site Charging Band</t>
  </si>
  <si>
    <t>Domestic Aggregated or CT with Residual</t>
  </si>
  <si>
    <t>Domestic</t>
  </si>
  <si>
    <t>n/a (Non-Final Demand Site)</t>
  </si>
  <si>
    <t>Non-Domestic Aggregated or CT No Residual</t>
  </si>
  <si>
    <t>Non-Domestic Aggregated or CT Band 1</t>
  </si>
  <si>
    <t>LV_NoMIC_1</t>
  </si>
  <si>
    <t>Non-Domestic Aggregated or CT Band 2</t>
  </si>
  <si>
    <t>LV_NoMIC_2</t>
  </si>
  <si>
    <t>Non-Domestic Aggregated or CT Band 3</t>
  </si>
  <si>
    <t>LV_NoMIC_3</t>
  </si>
  <si>
    <t>Non-Domestic Aggregated or CT Band 4</t>
  </si>
  <si>
    <t>LV_NoMIC_4</t>
  </si>
  <si>
    <t>LV1</t>
  </si>
  <si>
    <t>LV2</t>
  </si>
  <si>
    <t>LV3</t>
  </si>
  <si>
    <t>LV4</t>
  </si>
  <si>
    <t>HV1</t>
  </si>
  <si>
    <t>HV2</t>
  </si>
  <si>
    <t>HV3</t>
  </si>
  <si>
    <t>HV4</t>
  </si>
  <si>
    <t>n/a (p/kWh charge)</t>
  </si>
  <si>
    <t>Designated EHV Site Specific No Residual</t>
  </si>
  <si>
    <t>Designated EHV Site Specific Band 1</t>
  </si>
  <si>
    <t>EHV1</t>
  </si>
  <si>
    <t>Designated EHV Site Specific Band 2</t>
  </si>
  <si>
    <t>EHV2</t>
  </si>
  <si>
    <t>Designated EHV Site Specific Band 3</t>
  </si>
  <si>
    <t>EHV3</t>
  </si>
  <si>
    <t>Designated EHV Site Specific Band 4</t>
  </si>
  <si>
    <t>EHV4</t>
  </si>
  <si>
    <t>*Supplier of Last Resort pass-through costs allocated to all domestic tariffs with a fixed charge (including LDNO)</t>
  </si>
  <si>
    <t>**Eligible Bad Debt pass-through costs allocated to all metered demand tariffs (including LDNO)</t>
  </si>
  <si>
    <t>TNUoS Mapping</t>
  </si>
  <si>
    <t>Contains the mapping between DUoS tariff names and expected TNUoS charging bands</t>
  </si>
  <si>
    <t>Annex 7 contains the fixed adders to recover Supplier of Last Resort and Eligible Bad Debt pass-through costs.</t>
  </si>
  <si>
    <t>Annex 2 Designated EHV charges</t>
  </si>
  <si>
    <t>Note: The list of MPANs / MSIDs provided may be incomplete; the DNO reserves the right to apply the listed charges to any other MPANs / MSIDs associated with the site.
Note: This table is automatically populated based on the content of the tab entitled 'Annex 2 Designated EHV Charges'. The timebands are as shown in Annex 2.</t>
  </si>
  <si>
    <t>Eligible Bad Debt
Fixed charge adder**
p/MPAN/day</t>
  </si>
  <si>
    <r>
      <t>Contains the underlying [</t>
    </r>
    <r>
      <rPr>
        <sz val="11"/>
        <color theme="3"/>
        <rFont val="Arial"/>
        <family val="2"/>
      </rPr>
      <t>nodal/network group</t>
    </r>
    <r>
      <rPr>
        <sz val="11"/>
        <rFont val="Arial"/>
        <family val="2"/>
      </rPr>
      <t xml:space="preserve">] costs used to calculate the current Designated EHV charges. </t>
    </r>
  </si>
  <si>
    <t>∞</t>
  </si>
  <si>
    <t>All the above times are in UK Clock time</t>
  </si>
  <si>
    <t>Final</t>
  </si>
  <si>
    <t>Monday to Friday 
(Including Bank Holidays)
All Year</t>
  </si>
  <si>
    <t>16:00 to 19:00</t>
  </si>
  <si>
    <t>09:00 to 16:00
19:00 to 20:30</t>
  </si>
  <si>
    <t>00.00 - 09.00
20.30 - 24.00</t>
  </si>
  <si>
    <t>Saturday and Sunday
All Year</t>
  </si>
  <si>
    <t>00.00 - 16.00
19.00 - 24.00</t>
  </si>
  <si>
    <t>Monday to Friday 
(Including Bank Holidays)
March to October Inclusive</t>
  </si>
  <si>
    <t>09.00 - 20.30</t>
  </si>
  <si>
    <t>Monday to Friday 
(Including Bank Holidays)
November to February Inclusive</t>
  </si>
  <si>
    <t>09:00 - 16.00
19.00 - 20.30</t>
  </si>
  <si>
    <t>Saturday and Sunday
All year</t>
  </si>
  <si>
    <t>0, 1, 2</t>
  </si>
  <si>
    <t>2</t>
  </si>
  <si>
    <t>0, 3, 4, 5-8</t>
  </si>
  <si>
    <t>4</t>
  </si>
  <si>
    <t>0, 1 or 8</t>
  </si>
  <si>
    <t>16:00 - 19:00</t>
  </si>
  <si>
    <t>Domestic Aggregated or CT</t>
  </si>
  <si>
    <t>LDNO LV: Domestic Aggregated or CT</t>
  </si>
  <si>
    <t>LDNO LV: Non-Domestic Aggregated or CT No Residual</t>
  </si>
  <si>
    <t>LDNO LV: Non-Domestic Aggregated or CT Band 1</t>
  </si>
  <si>
    <t>LDNO LV: Non-Domestic Aggregated or CT Band 2</t>
  </si>
  <si>
    <t>LDNO LV: Non-Domestic Aggregated or CT Band 3</t>
  </si>
  <si>
    <t>LDNO LV: Non-Domestic Aggregated or CT Band 4</t>
  </si>
  <si>
    <t>LDNO LV: LV Site Specific No Residual</t>
  </si>
  <si>
    <t>LDNO LV: LV Site Specific Band 1</t>
  </si>
  <si>
    <t>LDNO LV: LV Site Specific Band 2</t>
  </si>
  <si>
    <t>LDNO LV: LV Site Specific Band 3</t>
  </si>
  <si>
    <t>LDNO LV: LV Site Specific Band 4</t>
  </si>
  <si>
    <t>LDNO HV: Domestic Aggregated or CT</t>
  </si>
  <si>
    <t>LDNO HV: Non-Domestic Aggregated or CT No Residual</t>
  </si>
  <si>
    <t>LDNO HV: Non-Domestic Aggregated or CT Band 1</t>
  </si>
  <si>
    <t>LDNO HV: Non-Domestic Aggregated or CT Band 2</t>
  </si>
  <si>
    <t>LDNO HV: Non-Domestic Aggregated or CT Band 3</t>
  </si>
  <si>
    <t>LDNO HV: Non-Domestic Aggregated or CT Band 4</t>
  </si>
  <si>
    <t>LDNO HV: LV Site Specific No Residual</t>
  </si>
  <si>
    <t>LDNO HV: LV Site Specific Band 1</t>
  </si>
  <si>
    <t>LDNO HV: LV Site Specific Band 2</t>
  </si>
  <si>
    <t>LDNO HV: LV Site Specific Band 3</t>
  </si>
  <si>
    <t>LDNO HV: LV Site Specific Band 4</t>
  </si>
  <si>
    <t>LDNO HV: LV Sub Site Specific No Residual</t>
  </si>
  <si>
    <t>LDNO HV: LV Sub Site Specific Band 1</t>
  </si>
  <si>
    <t>LDNO HV: LV Sub Site Specific Band 2</t>
  </si>
  <si>
    <t>LDNO HV: LV Sub Site Specific Band 3</t>
  </si>
  <si>
    <t>LDNO HV: LV Sub Site Specific Band 4</t>
  </si>
  <si>
    <t>LDNO HV: HV Site Specific No Residual</t>
  </si>
  <si>
    <t>LDNO HV: HV Site Specific Band 1</t>
  </si>
  <si>
    <t>LDNO HV: HV Site Specific Band 2</t>
  </si>
  <si>
    <t>LDNO HV: HV Site Specific Band 3</t>
  </si>
  <si>
    <t>LDNO HV: HV Site Specific Band 4</t>
  </si>
  <si>
    <t>LDNO HVplus: Domestic Aggregated or CT</t>
  </si>
  <si>
    <t>LDNO HVplus: Non-Domestic Aggregated or CT No Residual</t>
  </si>
  <si>
    <t>LDNO HVplus: Non-Domestic Aggregated or CT Band 1</t>
  </si>
  <si>
    <t>LDNO HVplus: Non-Domestic Aggregated or CT Band 2</t>
  </si>
  <si>
    <t>LDNO HVplus: Non-Domestic Aggregated or CT Band 3</t>
  </si>
  <si>
    <t>LDNO HVplus: Non-Domestic Aggregated or CT Band 4</t>
  </si>
  <si>
    <t>LDNO HVplus: LV Site Specific No Residual</t>
  </si>
  <si>
    <t>LDNO HVplus: LV Site Specific Band 1</t>
  </si>
  <si>
    <t>LDNO HVplus: LV Site Specific Band 2</t>
  </si>
  <si>
    <t>LDNO HVplus: LV Site Specific Band 3</t>
  </si>
  <si>
    <t>LDNO HVplus: LV Site Specific Band 4</t>
  </si>
  <si>
    <t>LDNO HVplus: LV Sub Site Specific No Residual</t>
  </si>
  <si>
    <t>LDNO HVplus: LV Sub Site Specific Band 1</t>
  </si>
  <si>
    <t>LDNO HVplus: LV Sub Site Specific Band 2</t>
  </si>
  <si>
    <t>LDNO HVplus: LV Sub Site Specific Band 3</t>
  </si>
  <si>
    <t>LDNO HVplus: LV Sub Site Specific Band 4</t>
  </si>
  <si>
    <t>LDNO HVplus: HV Site Specific No Residual</t>
  </si>
  <si>
    <t>LDNO HVplus: HV Site Specific Band 1</t>
  </si>
  <si>
    <t>LDNO HVplus: HV Site Specific Band 2</t>
  </si>
  <si>
    <t>LDNO HVplus: HV Site Specific Band 3</t>
  </si>
  <si>
    <t>LDNO HVplus: HV Site Specific Band 4</t>
  </si>
  <si>
    <t>LDNO EHV: Domestic Aggregated or CT</t>
  </si>
  <si>
    <t>LDNO EHV: Non-Domestic Aggregated or CT No Residual</t>
  </si>
  <si>
    <t>LDNO EHV: Non-Domestic Aggregated or CT Band 1</t>
  </si>
  <si>
    <t>LDNO EHV: Non-Domestic Aggregated or CT Band 2</t>
  </si>
  <si>
    <t>LDNO EHV: Non-Domestic Aggregated or CT Band 3</t>
  </si>
  <si>
    <t>LDNO EHV: Non-Domestic Aggregated or CT Band 4</t>
  </si>
  <si>
    <t>LDNO EHV: LV Site Specific No Residual</t>
  </si>
  <si>
    <t>LDNO EHV: LV Site Specific Band 1</t>
  </si>
  <si>
    <t>LDNO EHV: LV Site Specific Band 2</t>
  </si>
  <si>
    <t>LDNO EHV: LV Site Specific Band 3</t>
  </si>
  <si>
    <t>LDNO EHV: LV Site Specific Band 4</t>
  </si>
  <si>
    <t>LDNO EHV: LV Sub Site Specific No Residual</t>
  </si>
  <si>
    <t>LDNO EHV: LV Sub Site Specific Band 1</t>
  </si>
  <si>
    <t>LDNO EHV: LV Sub Site Specific Band 2</t>
  </si>
  <si>
    <t>LDNO EHV: LV Sub Site Specific Band 3</t>
  </si>
  <si>
    <t>LDNO EHV: LV Sub Site Specific Band 4</t>
  </si>
  <si>
    <t>LDNO EHV: HV Site Specific No Residual</t>
  </si>
  <si>
    <t>LDNO EHV: HV Site Specific Band 1</t>
  </si>
  <si>
    <t>LDNO EHV: HV Site Specific Band 2</t>
  </si>
  <si>
    <t>LDNO EHV: HV Site Specific Band 3</t>
  </si>
  <si>
    <t>LDNO EHV: HV Site Specific Band 4</t>
  </si>
  <si>
    <t>LDNO 132kV/EHV: Domestic Aggregated or CT</t>
  </si>
  <si>
    <t>LDNO 132kV/EHV: Non-Domestic Aggregated or CT No Residual</t>
  </si>
  <si>
    <t>LDNO 132kV/EHV: Non-Domestic Aggregated or CT Band 1</t>
  </si>
  <si>
    <t>LDNO 132kV/EHV: Non-Domestic Aggregated or CT Band 2</t>
  </si>
  <si>
    <t>LDNO 132kV/EHV: Non-Domestic Aggregated or CT Band 3</t>
  </si>
  <si>
    <t>LDNO 132kV/EHV: Non-Domestic Aggregated or CT Band 4</t>
  </si>
  <si>
    <t>LDNO 132kV/EHV: LV Site Specific No Residual</t>
  </si>
  <si>
    <t>LDNO 132kV/EHV: LV Site Specific Band 1</t>
  </si>
  <si>
    <t>LDNO 132kV/EHV: LV Site Specific Band 2</t>
  </si>
  <si>
    <t>LDNO 132kV/EHV: LV Site Specific Band 3</t>
  </si>
  <si>
    <t>LDNO 132kV/EHV: LV Site Specific Band 4</t>
  </si>
  <si>
    <t>LDNO 132kV/EHV: LV Sub Site Specific No Residual</t>
  </si>
  <si>
    <t>LDNO 132kV/EHV: LV Sub Site Specific Band 1</t>
  </si>
  <si>
    <t>LDNO 132kV/EHV: LV Sub Site Specific Band 2</t>
  </si>
  <si>
    <t>LDNO 132kV/EHV: LV Sub Site Specific Band 3</t>
  </si>
  <si>
    <t>LDNO 132kV/EHV: LV Sub Site Specific Band 4</t>
  </si>
  <si>
    <t>LDNO 132kV/EHV: HV Site Specific No Residual</t>
  </si>
  <si>
    <t>LDNO 132kV/EHV: HV Site Specific Band 1</t>
  </si>
  <si>
    <t>LDNO 132kV/EHV: HV Site Specific Band 2</t>
  </si>
  <si>
    <t>LDNO 132kV/EHV: HV Site Specific Band 3</t>
  </si>
  <si>
    <t>LDNO 132kV/EHV: HV Site Specific Band 4</t>
  </si>
  <si>
    <t>LDNO 132kV: Domestic Aggregated or CT</t>
  </si>
  <si>
    <t>LDNO 132kV: Non-Domestic Aggregated or CT No Residual</t>
  </si>
  <si>
    <t>LDNO 132kV: Non-Domestic Aggregated or CT Band 1</t>
  </si>
  <si>
    <t>LDNO 132kV: Non-Domestic Aggregated or CT Band 2</t>
  </si>
  <si>
    <t>LDNO 132kV: Non-Domestic Aggregated or CT Band 3</t>
  </si>
  <si>
    <t>LDNO 132kV: Non-Domestic Aggregated or CT Band 4</t>
  </si>
  <si>
    <t>LDNO 132kV: LV Site Specific No Residual</t>
  </si>
  <si>
    <t>LDNO 132kV: LV Site Specific Band 1</t>
  </si>
  <si>
    <t>LDNO 132kV: LV Site Specific Band 2</t>
  </si>
  <si>
    <t>LDNO 132kV: LV Site Specific Band 3</t>
  </si>
  <si>
    <t>LDNO 132kV: LV Site Specific Band 4</t>
  </si>
  <si>
    <t>LDNO 132kV: LV Sub Site Specific No Residual</t>
  </si>
  <si>
    <t>LDNO 132kV: LV Sub Site Specific Band 1</t>
  </si>
  <si>
    <t>LDNO 132kV: LV Sub Site Specific Band 2</t>
  </si>
  <si>
    <t>LDNO 132kV: LV Sub Site Specific Band 3</t>
  </si>
  <si>
    <t>LDNO 132kV: LV Sub Site Specific Band 4</t>
  </si>
  <si>
    <t>LDNO 132kV: HV Site Specific No Residual</t>
  </si>
  <si>
    <t>LDNO 132kV: HV Site Specific Band 1</t>
  </si>
  <si>
    <t>LDNO 132kV: HV Site Specific Band 2</t>
  </si>
  <si>
    <t>LDNO 132kV: HV Site Specific Band 3</t>
  </si>
  <si>
    <t>LDNO 132kV: HV Site Specific Band 4</t>
  </si>
  <si>
    <t>LDNO 0000: Domestic Aggregated or CT</t>
  </si>
  <si>
    <t>LDNO 0000: Non-Domestic Aggregated or CT No Residual</t>
  </si>
  <si>
    <t>LDNO 0000: Non-Domestic Aggregated or CT Band 1</t>
  </si>
  <si>
    <t>LDNO 0000: Non-Domestic Aggregated or CT Band 2</t>
  </si>
  <si>
    <t>LDNO 0000: Non-Domestic Aggregated or CT Band 3</t>
  </si>
  <si>
    <t>LDNO 0000: Non-Domestic Aggregated or CT Band 4</t>
  </si>
  <si>
    <t>LDNO 0000: LV Site Specific No Residual</t>
  </si>
  <si>
    <t>LDNO 0000: LV Site Specific Band 1</t>
  </si>
  <si>
    <t>LDNO 0000: LV Site Specific Band 2</t>
  </si>
  <si>
    <t>LDNO 0000: LV Site Specific Band 3</t>
  </si>
  <si>
    <t>LDNO 0000: LV Site Specific Band 4</t>
  </si>
  <si>
    <t>LDNO 0000: LV Sub Site Specific No Residual</t>
  </si>
  <si>
    <t>LDNO 0000: LV Sub Site Specific Band 1</t>
  </si>
  <si>
    <t>LDNO 0000: LV Sub Site Specific Band 2</t>
  </si>
  <si>
    <t>LDNO 0000: LV Sub Site Specific Band 3</t>
  </si>
  <si>
    <t>LDNO 0000: LV Sub Site Specific Band 4</t>
  </si>
  <si>
    <t>LDNO 0000: HV Site Specific No Residual</t>
  </si>
  <si>
    <t>LDNO 0000: HV Site Specific Band 1</t>
  </si>
  <si>
    <t>LDNO 0000: HV Site Specific Band 2</t>
  </si>
  <si>
    <t>LDNO 0000: HV Site Specific Band 3</t>
  </si>
  <si>
    <t>LDNO 0000: HV Site Specific Band 4</t>
  </si>
  <si>
    <t>LDNO LV: Domestic Aggregated or CT with Residual</t>
  </si>
  <si>
    <t>0, 1 or 2</t>
  </si>
  <si>
    <t>LDNO LV: Domestic Aggregated (related MPAN)</t>
  </si>
  <si>
    <t>0, 3, 4 or 5-8</t>
  </si>
  <si>
    <t>LDNO LV: Non-Domestic Aggregated (related MPAN)</t>
  </si>
  <si>
    <t>LDNO LV: Unmetered Supplies</t>
  </si>
  <si>
    <t>LDNO LV: LV Generation Aggregated</t>
  </si>
  <si>
    <t>0 or 8</t>
  </si>
  <si>
    <t>LDNO LV: LV Generation Site Specific</t>
  </si>
  <si>
    <t>LDNO HV: Domestic Aggregated or CT with Residual</t>
  </si>
  <si>
    <t>LDNO HV: Domestic Aggregated (Related MPAN)</t>
  </si>
  <si>
    <t>LDNO HV: Non-Domestic Aggregated (related MPAN)</t>
  </si>
  <si>
    <t>LDNO HV: Unmetered Supplies</t>
  </si>
  <si>
    <t>LDNO HV: LV Generation Aggregated</t>
  </si>
  <si>
    <t>LDNO HV: LV Sub Generation Aggregated</t>
  </si>
  <si>
    <t>LDNO HV: LV Generation Site Specific</t>
  </si>
  <si>
    <t>LDNO HV: LV Sub Generation Site Specific</t>
  </si>
  <si>
    <t>LDNO HV: HV Generation Site Specific</t>
  </si>
  <si>
    <t>LDNO HVplus: Domestic Aggregated or CT with Residual</t>
  </si>
  <si>
    <t>LDNO HVplus: Domestic Aggregated (related MPAN)</t>
  </si>
  <si>
    <t>LDNO HVplus: Non-Domestic Aggregated (related MPAN)</t>
  </si>
  <si>
    <t>LDNO HVplus: Unmetered Supplies</t>
  </si>
  <si>
    <t>LDNO HVplus: LV Generation Aggregated</t>
  </si>
  <si>
    <t>LDNO HVplus: LV Sub Generation Aggregated</t>
  </si>
  <si>
    <t>LDNO HVplus: LV Generation Site Specific</t>
  </si>
  <si>
    <t>LDNO HVplus: LV Sub Generation Site Specific</t>
  </si>
  <si>
    <t>LDNO HVplus: HV Generation Site Specific</t>
  </si>
  <si>
    <t>LDNO EHV: Domestic Aggregated or CT with Residual</t>
  </si>
  <si>
    <t>LDNO EHV: Domestic Aggregated (related MPAN)</t>
  </si>
  <si>
    <t>LDNO EHV: Non-Domestic Aggregated (related MPAN)</t>
  </si>
  <si>
    <t>LDNO EHV: Unmetered Supplies</t>
  </si>
  <si>
    <t>LDNO EHV: LV Generation Aggregated</t>
  </si>
  <si>
    <t>LDNO EHV: LV Sub Generation Aggregated</t>
  </si>
  <si>
    <t>LDNO EHV: LV Generation Site Specific</t>
  </si>
  <si>
    <t>LDNO EHV: LV Sub Generation Site Specific</t>
  </si>
  <si>
    <t>LDNO EHV: HV Generation Site Specific</t>
  </si>
  <si>
    <t>LDNO 132kV/EHV: Domestic Aggregated or CT with Residual</t>
  </si>
  <si>
    <t>LDNO 132kV/EHV: Domestic Aggregated (related MPAN)</t>
  </si>
  <si>
    <t>LDNO 132kV/EHV: Non-Domestic Aggregated (related MPAN)</t>
  </si>
  <si>
    <t>LDNO 132kV/EHV: Unmetered Supplies</t>
  </si>
  <si>
    <t>LDNO 132kV/EHV: LV Generation Aggregated</t>
  </si>
  <si>
    <t>LDNO 132kV/EHV: LV Sub Generation Aggregated</t>
  </si>
  <si>
    <t>LDNO 132kV/EHV: LV Generation Site Specific</t>
  </si>
  <si>
    <t>LDNO 132kV/EHV: LV Sub Generation Site Specific</t>
  </si>
  <si>
    <t>LDNO 132kV/EHV: HV Generation Site Specific</t>
  </si>
  <si>
    <t>LDNO 132kV: Domestic Aggregated or CT with Residual</t>
  </si>
  <si>
    <t>LDNO 132kV: Domestic Aggregated (related MPAN)</t>
  </si>
  <si>
    <t>LDNO 132kV: Non-Domestic Aggregated (related MPAN)</t>
  </si>
  <si>
    <t>LDNO 132kV: Unmetered Supplies</t>
  </si>
  <si>
    <t>LDNO 132kV: LV Generation Aggregated</t>
  </si>
  <si>
    <t>LDNO 132kV: LV Sub Generation Aggregated</t>
  </si>
  <si>
    <t>LDNO 132kV: LV Generation Site Specific</t>
  </si>
  <si>
    <t>LDNO 132kV: LV Sub Generation Site Specific</t>
  </si>
  <si>
    <t>LDNO 132kV: HV Generation Site Specific</t>
  </si>
  <si>
    <t>LDNO 0000: Domestic Aggregated or CT with Residual</t>
  </si>
  <si>
    <t>LDNO 0000: Domestic Aggregated (related MPAN)</t>
  </si>
  <si>
    <t>LDNO 0000: Non-Domestic Aggregated (related MPAN)</t>
  </si>
  <si>
    <t>LDNO 0000: Unmetered Supplies</t>
  </si>
  <si>
    <t>LDNO 0000: LV Generation Aggregated</t>
  </si>
  <si>
    <t>LDNO 0000: LV Sub Generation Aggregated</t>
  </si>
  <si>
    <t>LDNO 0000: LV Generation Site Specific</t>
  </si>
  <si>
    <t>LDNO 0000: LV Sub Generation Site Specific</t>
  </si>
  <si>
    <t>LDNO 0000: HV Generation Site Specific</t>
  </si>
  <si>
    <t>2027/28</t>
  </si>
  <si>
    <t>1 April 2027</t>
  </si>
  <si>
    <t>Aidien Limited - GSP_G</t>
  </si>
  <si>
    <t>G01,G02,G03</t>
  </si>
  <si>
    <t>G04,G05,G06</t>
  </si>
  <si>
    <t>G07,G08,G09</t>
  </si>
  <si>
    <t>G10,G11,G12</t>
  </si>
  <si>
    <t>G13,G14,G15</t>
  </si>
  <si>
    <t>G16,G17,G18</t>
  </si>
  <si>
    <t>G19,G20,G21</t>
  </si>
  <si>
    <t>G22,G23,G24</t>
  </si>
  <si>
    <t>G25,G26,G27</t>
  </si>
  <si>
    <t>G28,G29,G30</t>
  </si>
  <si>
    <t>G31,G32,G33</t>
  </si>
  <si>
    <t>G34,G35,G36</t>
  </si>
  <si>
    <t>G37,G38,G39</t>
  </si>
  <si>
    <t>G40,G41</t>
  </si>
  <si>
    <t>G42,G43</t>
  </si>
  <si>
    <t>G44,G45</t>
  </si>
  <si>
    <t>G46,G47</t>
  </si>
  <si>
    <t>G48,G49</t>
  </si>
  <si>
    <t>G50,G51</t>
  </si>
  <si>
    <t>G52,G53</t>
  </si>
  <si>
    <t>G54,G55</t>
  </si>
  <si>
    <t>G56,G57</t>
  </si>
  <si>
    <t>G58,G59</t>
  </si>
  <si>
    <t>G60,G61,G62</t>
  </si>
  <si>
    <t>G63,G64,G65</t>
  </si>
  <si>
    <t>G66,G67</t>
  </si>
  <si>
    <t>G68,G69,G70</t>
  </si>
  <si>
    <t>G71,G72,G73</t>
  </si>
  <si>
    <t>G74,G75</t>
  </si>
  <si>
    <t>G76,G77</t>
  </si>
  <si>
    <t>G78,G79</t>
  </si>
  <si>
    <t>G80,G81</t>
  </si>
  <si>
    <t>G01</t>
  </si>
  <si>
    <t>G04</t>
  </si>
  <si>
    <t>G07</t>
  </si>
  <si>
    <t>G10</t>
  </si>
  <si>
    <t>G13</t>
  </si>
  <si>
    <t>G16</t>
  </si>
  <si>
    <t>G19</t>
  </si>
  <si>
    <t>G22</t>
  </si>
  <si>
    <t>G25</t>
  </si>
  <si>
    <t>G28</t>
  </si>
  <si>
    <t>G31</t>
  </si>
  <si>
    <t>G34</t>
  </si>
  <si>
    <t>G37</t>
  </si>
  <si>
    <t>G60</t>
  </si>
  <si>
    <t>G63</t>
  </si>
  <si>
    <t>G68</t>
  </si>
  <si>
    <t>G02</t>
  </si>
  <si>
    <t>G05</t>
  </si>
  <si>
    <t>G08</t>
  </si>
  <si>
    <t>G11</t>
  </si>
  <si>
    <t>G14</t>
  </si>
  <si>
    <t>G17</t>
  </si>
  <si>
    <t>G20</t>
  </si>
  <si>
    <t>G23</t>
  </si>
  <si>
    <t>G26</t>
  </si>
  <si>
    <t>G29</t>
  </si>
  <si>
    <t>G32</t>
  </si>
  <si>
    <t>G35</t>
  </si>
  <si>
    <t>G38</t>
  </si>
  <si>
    <t>G40</t>
  </si>
  <si>
    <t>G42</t>
  </si>
  <si>
    <t>G44</t>
  </si>
  <si>
    <t>G46</t>
  </si>
  <si>
    <t>G48</t>
  </si>
  <si>
    <t>G50</t>
  </si>
  <si>
    <t>G52</t>
  </si>
  <si>
    <t>G54</t>
  </si>
  <si>
    <t>G56</t>
  </si>
  <si>
    <t>G58</t>
  </si>
  <si>
    <t>G61</t>
  </si>
  <si>
    <t>G64</t>
  </si>
  <si>
    <t>G66</t>
  </si>
  <si>
    <t>G69</t>
  </si>
  <si>
    <t>G74</t>
  </si>
  <si>
    <t>G78</t>
  </si>
  <si>
    <t>G03</t>
  </si>
  <si>
    <t>G06</t>
  </si>
  <si>
    <t>G09</t>
  </si>
  <si>
    <t>G12</t>
  </si>
  <si>
    <t>G15</t>
  </si>
  <si>
    <t>G18</t>
  </si>
  <si>
    <t>G21</t>
  </si>
  <si>
    <t>G24</t>
  </si>
  <si>
    <t>G27</t>
  </si>
  <si>
    <t>G30</t>
  </si>
  <si>
    <t>G33</t>
  </si>
  <si>
    <t>G36</t>
  </si>
  <si>
    <t>G39</t>
  </si>
  <si>
    <t>G41</t>
  </si>
  <si>
    <t>G43</t>
  </si>
  <si>
    <t>G45</t>
  </si>
  <si>
    <t>G47</t>
  </si>
  <si>
    <t>G49</t>
  </si>
  <si>
    <t>G51</t>
  </si>
  <si>
    <t>G53</t>
  </si>
  <si>
    <t>G55</t>
  </si>
  <si>
    <t>G57</t>
  </si>
  <si>
    <t>G59</t>
  </si>
  <si>
    <t>G62</t>
  </si>
  <si>
    <t>G65</t>
  </si>
  <si>
    <t>G67</t>
  </si>
  <si>
    <t>G70</t>
  </si>
  <si>
    <t>G75</t>
  </si>
  <si>
    <t>G79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</si>
</sst>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43" formatCode="_-* #,##0.00_-;\-* #,##0.00_-;_-* &quot;-&quot;??_-;_-@_-"/>
    <numFmt numFmtId="164" formatCode="0.00_ ;[Red]\-0.00\ "/>
    <numFmt numFmtId="165" formatCode="0.000"/>
    <numFmt numFmtId="166" formatCode="#,##0.000"/>
    <numFmt numFmtId="167" formatCode="_(?,???,??0.000_);[Red]\(?,???,??0.000\);_(?,???,???.???_)"/>
    <numFmt numFmtId="168" formatCode="_(?,???,??0.00_);[Red]\(?,???,??0.00\);_(?,???,???.??_)"/>
    <numFmt numFmtId="169" formatCode="#"/>
    <numFmt numFmtId="170" formatCode="\ _(???,???,??0.000_);[Red]\ \(???,???,??0.000\);"/>
    <numFmt numFmtId="171" formatCode="\ _(???,???,??0.00_);[Red]\ \(???,???,??0.00\);"/>
    <numFmt numFmtId="172" formatCode="0000"/>
    <numFmt numFmtId="173" formatCode="0.000_ ;[Red]\-0.000\ "/>
    <numFmt numFmtId="174" formatCode="0.00;[Red]\-0.00;?;"/>
    <numFmt numFmtId="175" formatCode="#,##0;\-#,##0;;"/>
    <numFmt numFmtId="176" formatCode="#,##0;[Red]\-#,##0;;"/>
    <numFmt numFmtId="177" formatCode="0.000;[Red]\-0.000;?;"/>
    <numFmt numFmtId="178" formatCode="0;;"/>
    <numFmt numFmtId="179" formatCode="_(???,??0.000_);\(???,??0.000\);"/>
    <numFmt numFmtId="180" formatCode="_(???,??0.00_);\(???,??0.00\);"/>
    <numFmt numFmtId="181" formatCode="\ _(???,???,??0.000_);[Red]\ \(???,???,??0.000\);;@"/>
    <numFmt numFmtId="182" formatCode="0.000;\(0.000\);"/>
    <numFmt numFmtId="183" formatCode="0.00;\(0.00\);"/>
    <numFmt numFmtId="184" formatCode="&quot;£&quot;#,##0.00"/>
    <numFmt numFmtId="185" formatCode="0.00_ ;\-0.00\ "/>
  </numFmts>
  <fonts count="42"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0"/>
      <color theme="1"/>
      <name val="Arial"/>
      <family val="2"/>
    </font>
    <font>
      <sz val="10"/>
      <color indexed="8"/>
      <name val="Arial"/>
      <family val="2"/>
    </font>
    <font>
      <sz val="8"/>
      <name val="Arial"/>
      <family val="2"/>
    </font>
    <font>
      <sz val="10"/>
      <name val="Arial"/>
      <family val="2"/>
    </font>
    <font>
      <b/>
      <sz val="10"/>
      <name val="Arial"/>
      <family val="2"/>
    </font>
    <font>
      <b/>
      <sz val="11"/>
      <color theme="3"/>
      <name val="Arial"/>
      <family val="2"/>
    </font>
    <font>
      <sz val="9"/>
      <color rgb="FF3F3F76"/>
      <name val="Arial"/>
      <family val="2"/>
    </font>
    <font>
      <u/>
      <sz val="10"/>
      <color theme="10"/>
      <name val="Arial"/>
      <family val="2"/>
    </font>
    <font>
      <sz val="11"/>
      <name val="Arial"/>
      <family val="2"/>
    </font>
    <font>
      <b/>
      <sz val="9"/>
      <color rgb="FF3F3F76"/>
      <name val="Arial"/>
      <family val="2"/>
    </font>
    <font>
      <b/>
      <sz val="14"/>
      <color theme="3"/>
      <name val="Arial"/>
      <family val="2"/>
    </font>
    <font>
      <b/>
      <sz val="13"/>
      <color theme="3"/>
      <name val="Arial"/>
      <family val="2"/>
    </font>
    <font>
      <sz val="11"/>
      <color theme="0"/>
      <name val="Arial"/>
      <family val="2"/>
    </font>
    <font>
      <sz val="10"/>
      <color theme="0"/>
      <name val="Arial"/>
      <family val="2"/>
    </font>
    <font>
      <b/>
      <sz val="12"/>
      <color theme="3"/>
      <name val="Arial"/>
      <family val="2"/>
    </font>
    <font>
      <sz val="12"/>
      <name val="Arial"/>
      <family val="2"/>
    </font>
    <font>
      <sz val="11"/>
      <color theme="1"/>
      <name val="Calibri"/>
      <family val="2"/>
      <scheme val="minor"/>
    </font>
    <font>
      <sz val="11"/>
      <color theme="3"/>
      <name val="Arial"/>
      <family val="2"/>
    </font>
    <font>
      <sz val="10"/>
      <color rgb="FF9C6500"/>
      <name val="Arial"/>
      <family val="2"/>
    </font>
    <font>
      <b/>
      <sz val="18"/>
      <name val="Arial"/>
      <family val="2"/>
    </font>
    <font>
      <sz val="9"/>
      <name val="Trebuchet MS"/>
      <family val="2"/>
    </font>
    <font>
      <sz val="10"/>
      <name val="Trebuchet MS"/>
      <family val="2"/>
    </font>
    <font>
      <u/>
      <sz val="10"/>
      <color theme="10"/>
      <name val="Trebuchet MS"/>
      <family val="2"/>
    </font>
    <font>
      <sz val="10"/>
      <color rgb="FF9C6500"/>
      <name val="Trebuchet MS"/>
      <family val="2"/>
    </font>
    <font>
      <b/>
      <sz val="14"/>
      <color theme="3"/>
      <name val="Trebuchet MS"/>
      <family val="2"/>
    </font>
    <font>
      <b/>
      <sz val="10"/>
      <name val="Trebuchet MS"/>
      <family val="2"/>
    </font>
    <font>
      <b/>
      <sz val="10"/>
      <color theme="0"/>
      <name val="Trebuchet MS"/>
      <family val="2"/>
    </font>
    <font>
      <b/>
      <sz val="11"/>
      <name val="Trebuchet MS"/>
      <family val="2"/>
    </font>
    <font>
      <b/>
      <sz val="11"/>
      <color theme="0"/>
      <name val="Trebuchet MS"/>
      <family val="2"/>
    </font>
    <font>
      <sz val="14"/>
      <name val="Trebuchet MS"/>
      <family val="2"/>
    </font>
    <font>
      <b/>
      <sz val="10"/>
      <color indexed="8"/>
      <name val="Trebuchet MS"/>
      <family val="2"/>
    </font>
    <font>
      <sz val="10"/>
      <color indexed="8"/>
      <name val="Trebuchet MS"/>
      <family val="2"/>
    </font>
    <font>
      <sz val="11"/>
      <name val="Trebuchet MS"/>
      <family val="2"/>
    </font>
    <font>
      <b/>
      <sz val="8"/>
      <name val="Trebuchet MS"/>
      <family val="2"/>
    </font>
    <font>
      <sz val="8"/>
      <name val="Trebuchet MS"/>
      <family val="2"/>
    </font>
    <font>
      <b/>
      <sz val="11"/>
      <color indexed="8"/>
      <name val="Trebuchet MS"/>
      <family val="2"/>
    </font>
    <font>
      <b/>
      <sz val="10"/>
      <color indexed="8"/>
      <name val="Arial"/>
      <family val="2"/>
    </font>
    <font>
      <sz val="8"/>
      <name val="Arial"/>
      <family val="2"/>
    </font>
  </fonts>
  <fills count="39">
    <fill>
      <patternFill patternType="none"/>
    </fill>
    <fill>
      <patternFill patternType="gray125"/>
    </fill>
    <fill>
      <patternFill patternType="solid">
        <fgColor indexed="9"/>
        <bgColor indexed="64"/>
      </patternFill>
    </fill>
    <fill>
      <patternFill patternType="solid">
        <fgColor indexed="22"/>
        <bgColor indexed="55"/>
      </patternFill>
    </fill>
    <fill>
      <patternFill patternType="solid">
        <fgColor indexed="22"/>
        <bgColor indexed="64"/>
      </patternFill>
    </fill>
    <fill>
      <patternFill patternType="solid">
        <fgColor rgb="FFFFCC99"/>
      </patternFill>
    </fill>
    <fill>
      <patternFill patternType="solid">
        <fgColor theme="4" tint="0.59999389629810485"/>
        <bgColor indexed="65"/>
      </patternFill>
    </fill>
    <fill>
      <patternFill patternType="solid">
        <fgColor indexed="47"/>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rgb="FFFFCC99"/>
        <bgColor indexed="64"/>
      </patternFill>
    </fill>
    <fill>
      <patternFill patternType="solid">
        <fgColor indexed="26"/>
        <bgColor indexed="64"/>
      </patternFill>
    </fill>
    <fill>
      <patternFill patternType="solid">
        <fgColor theme="2" tint="-9.9978637043366805E-2"/>
        <bgColor indexed="64"/>
      </patternFill>
    </fill>
    <fill>
      <patternFill patternType="solid">
        <fgColor theme="2"/>
        <bgColor indexed="64"/>
      </patternFill>
    </fill>
    <fill>
      <patternFill patternType="solid">
        <fgColor theme="6" tint="0.79998168889431442"/>
        <bgColor indexed="64"/>
      </patternFill>
    </fill>
    <fill>
      <patternFill patternType="solid">
        <fgColor theme="6" tint="0.59999389629810485"/>
        <bgColor indexed="64"/>
      </patternFill>
    </fill>
    <fill>
      <patternFill patternType="solid">
        <fgColor theme="0"/>
        <bgColor indexed="64"/>
      </patternFill>
    </fill>
    <fill>
      <patternFill patternType="solid">
        <fgColor rgb="FFFF0000"/>
        <bgColor indexed="64"/>
      </patternFill>
    </fill>
    <fill>
      <patternFill patternType="solid">
        <fgColor rgb="FFFFC000"/>
        <bgColor indexed="64"/>
      </patternFill>
    </fill>
    <fill>
      <patternFill patternType="solid">
        <fgColor rgb="FF00B050"/>
        <bgColor indexed="64"/>
      </patternFill>
    </fill>
    <fill>
      <patternFill patternType="solid">
        <fgColor theme="1"/>
        <bgColor indexed="64"/>
      </patternFill>
    </fill>
    <fill>
      <patternFill patternType="solid">
        <fgColor rgb="FFFFFF00"/>
        <bgColor indexed="64"/>
      </patternFill>
    </fill>
    <fill>
      <patternFill patternType="solid">
        <fgColor theme="8" tint="0.79998168889431442"/>
        <bgColor indexed="64"/>
      </patternFill>
    </fill>
    <fill>
      <patternFill patternType="solid">
        <fgColor theme="4"/>
      </patternFill>
    </fill>
    <fill>
      <patternFill patternType="solid">
        <fgColor theme="5" tint="0.39997558519241921"/>
        <bgColor indexed="65"/>
      </patternFill>
    </fill>
    <fill>
      <patternFill patternType="solid">
        <fgColor theme="7"/>
      </patternFill>
    </fill>
    <fill>
      <patternFill patternType="solid">
        <fgColor theme="7" tint="0.59999389629810485"/>
        <bgColor indexed="65"/>
      </patternFill>
    </fill>
    <fill>
      <patternFill patternType="solid">
        <fgColor theme="9"/>
      </patternFill>
    </fill>
    <fill>
      <patternFill patternType="solid">
        <fgColor theme="9" tint="0.39997558519241921"/>
        <bgColor indexed="64"/>
      </patternFill>
    </fill>
    <fill>
      <patternFill patternType="solid">
        <fgColor theme="4" tint="0.79998168889431442"/>
        <bgColor indexed="64"/>
      </patternFill>
    </fill>
    <fill>
      <patternFill patternType="solid">
        <fgColor rgb="FFCCFFCC"/>
        <bgColor indexed="64"/>
      </patternFill>
    </fill>
    <fill>
      <patternFill patternType="solid">
        <fgColor rgb="FFB4FFCC"/>
        <bgColor indexed="64"/>
      </patternFill>
    </fill>
    <fill>
      <patternFill patternType="solid">
        <fgColor rgb="FFFFBE82"/>
        <bgColor indexed="64"/>
      </patternFill>
    </fill>
    <fill>
      <patternFill patternType="solid">
        <fgColor rgb="FF8CFFCC"/>
        <bgColor indexed="64"/>
      </patternFill>
    </fill>
    <fill>
      <patternFill patternType="solid">
        <fgColor rgb="FFB8D2BB"/>
        <bgColor indexed="64"/>
      </patternFill>
    </fill>
    <fill>
      <patternFill patternType="solid">
        <fgColor rgb="FFFFEB9C"/>
      </patternFill>
    </fill>
    <fill>
      <patternFill patternType="solid">
        <fgColor rgb="FFCCFFFF"/>
        <bgColor indexed="64"/>
      </patternFill>
    </fill>
    <fill>
      <patternFill patternType="solid">
        <fgColor theme="0" tint="-0.249977111117893"/>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rgb="FF7F7F7F"/>
      </left>
      <right style="thin">
        <color rgb="FF7F7F7F"/>
      </right>
      <top style="thin">
        <color rgb="FF7F7F7F"/>
      </top>
      <bottom style="thin">
        <color rgb="FF7F7F7F"/>
      </bottom>
      <diagonal/>
    </border>
    <border>
      <left/>
      <right/>
      <top/>
      <bottom style="thin">
        <color indexed="64"/>
      </bottom>
      <diagonal/>
    </border>
    <border>
      <left/>
      <right/>
      <top/>
      <bottom style="thick">
        <color theme="4" tint="0.499984740745262"/>
      </bottom>
      <diagonal/>
    </border>
    <border>
      <left/>
      <right/>
      <top/>
      <bottom style="medium">
        <color theme="4" tint="0.39997558519241921"/>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2">
    <xf numFmtId="0" fontId="0" fillId="0" borderId="0"/>
    <xf numFmtId="0" fontId="5" fillId="0" borderId="0"/>
    <xf numFmtId="0" fontId="9" fillId="0" borderId="0" applyNumberFormat="0" applyFill="0" applyBorder="0" applyAlignment="0" applyProtection="0"/>
    <xf numFmtId="0" fontId="10" fillId="5" borderId="6" applyNumberFormat="0" applyAlignment="0" applyProtection="0"/>
    <xf numFmtId="0" fontId="11" fillId="0" borderId="0" applyNumberFormat="0" applyFill="0" applyBorder="0" applyAlignment="0" applyProtection="0">
      <alignment vertical="top"/>
      <protection locked="0"/>
    </xf>
    <xf numFmtId="0" fontId="15" fillId="0" borderId="8" applyNumberFormat="0" applyFill="0" applyAlignment="0" applyProtection="0"/>
    <xf numFmtId="0" fontId="9" fillId="0" borderId="9" applyNumberFormat="0" applyFill="0" applyAlignment="0" applyProtection="0"/>
    <xf numFmtId="0" fontId="7" fillId="0" borderId="0"/>
    <xf numFmtId="43" fontId="7" fillId="0" borderId="0" applyFont="0" applyFill="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7" fillId="26" borderId="0" applyNumberFormat="0" applyBorder="0" applyAlignment="0" applyProtection="0"/>
    <xf numFmtId="0" fontId="17" fillId="28" borderId="0" applyNumberFormat="0" applyBorder="0" applyAlignment="0" applyProtection="0"/>
    <xf numFmtId="0" fontId="20" fillId="0" borderId="0"/>
    <xf numFmtId="0" fontId="22" fillId="36" borderId="0" applyNumberFormat="0" applyBorder="0" applyAlignment="0" applyProtection="0"/>
    <xf numFmtId="0" fontId="3" fillId="0" borderId="0" applyNumberFormat="0" applyFill="0" applyBorder="0" applyAlignment="0" applyProtection="0">
      <alignment horizontal="left"/>
    </xf>
    <xf numFmtId="0" fontId="4" fillId="6" borderId="0" applyNumberFormat="0" applyBorder="0" applyAlignment="0" applyProtection="0"/>
    <xf numFmtId="0" fontId="4" fillId="27" borderId="0" applyNumberFormat="0" applyBorder="0" applyAlignment="0" applyProtection="0"/>
    <xf numFmtId="0" fontId="22" fillId="36" borderId="0" applyNumberFormat="0" applyBorder="0" applyAlignment="0" applyProtection="0"/>
    <xf numFmtId="0" fontId="2" fillId="0" borderId="0"/>
    <xf numFmtId="43" fontId="7" fillId="0" borderId="0" applyFont="0" applyFill="0" applyBorder="0" applyAlignment="0" applyProtection="0"/>
    <xf numFmtId="0" fontId="1" fillId="0" borderId="0"/>
  </cellStyleXfs>
  <cellXfs count="285">
    <xf numFmtId="0" fontId="0" fillId="0" borderId="0" xfId="0"/>
    <xf numFmtId="0" fontId="0" fillId="0" borderId="0" xfId="0" applyProtection="1">
      <protection locked="0"/>
    </xf>
    <xf numFmtId="49" fontId="13" fillId="5" borderId="6" xfId="3" applyNumberFormat="1" applyFont="1" applyAlignment="1" applyProtection="1">
      <alignment horizontal="center" vertical="center" wrapText="1"/>
      <protection locked="0"/>
    </xf>
    <xf numFmtId="0" fontId="7" fillId="0" borderId="0" xfId="7" applyAlignment="1">
      <alignment horizontal="center" vertical="top" wrapText="1"/>
    </xf>
    <xf numFmtId="0" fontId="7" fillId="0" borderId="0" xfId="7"/>
    <xf numFmtId="0" fontId="7" fillId="0" borderId="0" xfId="7" applyAlignment="1">
      <alignment horizontal="left"/>
    </xf>
    <xf numFmtId="0" fontId="7" fillId="0" borderId="0" xfId="7" applyAlignment="1">
      <alignment horizontal="center" vertical="center" wrapText="1"/>
    </xf>
    <xf numFmtId="0" fontId="8" fillId="7" borderId="1" xfId="7" applyFont="1" applyFill="1" applyBorder="1" applyAlignment="1">
      <alignment horizontal="center" vertical="center" wrapText="1"/>
    </xf>
    <xf numFmtId="0" fontId="7" fillId="0" borderId="0" xfId="0" applyFont="1" applyProtection="1">
      <protection locked="0"/>
    </xf>
    <xf numFmtId="49" fontId="9" fillId="6" borderId="0" xfId="2" quotePrefix="1" applyNumberFormat="1" applyFill="1" applyAlignment="1" applyProtection="1">
      <alignment horizontal="left" vertical="center" wrapText="1"/>
      <protection locked="0"/>
    </xf>
    <xf numFmtId="49" fontId="9" fillId="6" borderId="0" xfId="2" applyNumberFormat="1" applyFill="1" applyAlignment="1" applyProtection="1">
      <alignment vertical="center" wrapText="1"/>
      <protection locked="0"/>
    </xf>
    <xf numFmtId="49" fontId="15" fillId="0" borderId="0" xfId="5" applyNumberFormat="1" applyBorder="1" applyAlignment="1" applyProtection="1">
      <alignment vertical="center"/>
      <protection locked="0"/>
    </xf>
    <xf numFmtId="49" fontId="9" fillId="6" borderId="0" xfId="2" applyNumberFormat="1" applyFill="1" applyBorder="1" applyAlignment="1" applyProtection="1">
      <alignment vertical="center" wrapText="1"/>
      <protection locked="0"/>
    </xf>
    <xf numFmtId="49" fontId="9" fillId="0" borderId="0" xfId="6" applyNumberFormat="1" applyBorder="1" applyAlignment="1" applyProtection="1">
      <alignment vertical="center"/>
      <protection locked="0"/>
    </xf>
    <xf numFmtId="49" fontId="9" fillId="0" borderId="0" xfId="6" quotePrefix="1" applyNumberFormat="1" applyBorder="1" applyAlignment="1" applyProtection="1">
      <alignment horizontal="left" vertical="center"/>
      <protection locked="0"/>
    </xf>
    <xf numFmtId="0" fontId="11" fillId="0" borderId="0" xfId="4" applyAlignment="1" applyProtection="1">
      <alignment horizontal="left" vertical="top"/>
    </xf>
    <xf numFmtId="14" fontId="7" fillId="0" borderId="0" xfId="7" applyNumberFormat="1"/>
    <xf numFmtId="0" fontId="7" fillId="0" borderId="0" xfId="7" quotePrefix="1" applyAlignment="1">
      <alignment horizontal="left"/>
    </xf>
    <xf numFmtId="0" fontId="11" fillId="0" borderId="0" xfId="4" applyAlignment="1" applyProtection="1"/>
    <xf numFmtId="0" fontId="7" fillId="30" borderId="0" xfId="7" applyFill="1" applyAlignment="1">
      <alignment horizontal="left"/>
    </xf>
    <xf numFmtId="0" fontId="7" fillId="11" borderId="1" xfId="12" applyFont="1" applyFill="1" applyBorder="1" applyAlignment="1" applyProtection="1">
      <alignment vertical="center"/>
      <protection locked="0"/>
    </xf>
    <xf numFmtId="175" fontId="7" fillId="32" borderId="1" xfId="10" applyNumberFormat="1" applyFont="1" applyFill="1" applyBorder="1" applyAlignment="1" applyProtection="1">
      <alignment vertical="center"/>
      <protection locked="0"/>
    </xf>
    <xf numFmtId="175" fontId="7" fillId="35" borderId="1" xfId="10" applyNumberFormat="1" applyFont="1" applyFill="1" applyBorder="1" applyAlignment="1" applyProtection="1">
      <alignment vertical="center"/>
      <protection locked="0"/>
    </xf>
    <xf numFmtId="0" fontId="0" fillId="2" borderId="0" xfId="0" applyFill="1" applyAlignment="1">
      <alignment vertical="center"/>
    </xf>
    <xf numFmtId="0" fontId="14" fillId="0" borderId="0" xfId="2" applyNumberFormat="1" applyFont="1" applyFill="1" applyBorder="1" applyAlignment="1" applyProtection="1">
      <alignment horizontal="center" vertical="center" wrapText="1"/>
    </xf>
    <xf numFmtId="0" fontId="0" fillId="0" borderId="0" xfId="0" applyAlignment="1">
      <alignment vertical="center"/>
    </xf>
    <xf numFmtId="0" fontId="0" fillId="0" borderId="0" xfId="0" applyAlignment="1">
      <alignment wrapText="1"/>
    </xf>
    <xf numFmtId="0" fontId="8" fillId="7" borderId="5" xfId="0" applyFont="1" applyFill="1" applyBorder="1" applyAlignment="1">
      <alignment horizontal="left" vertical="center" wrapText="1"/>
    </xf>
    <xf numFmtId="0" fontId="7" fillId="11" borderId="1" xfId="9" quotePrefix="1" applyFont="1" applyFill="1" applyBorder="1" applyAlignment="1" applyProtection="1">
      <alignment horizontal="center" vertical="center" wrapText="1"/>
    </xf>
    <xf numFmtId="0" fontId="7" fillId="33" borderId="1" xfId="11" quotePrefix="1" applyFont="1" applyFill="1" applyBorder="1" applyAlignment="1" applyProtection="1">
      <alignment horizontal="center" vertical="center" wrapText="1"/>
    </xf>
    <xf numFmtId="0" fontId="8" fillId="7" borderId="1" xfId="0" applyFont="1" applyFill="1" applyBorder="1" applyAlignment="1">
      <alignment horizontal="left" vertical="center" wrapText="1"/>
    </xf>
    <xf numFmtId="0" fontId="7" fillId="11" borderId="1" xfId="12" applyFont="1" applyFill="1" applyBorder="1" applyAlignment="1" applyProtection="1">
      <alignment vertical="center" wrapText="1"/>
    </xf>
    <xf numFmtId="0" fontId="7" fillId="29" borderId="1" xfId="12" applyFont="1" applyFill="1" applyBorder="1" applyAlignment="1" applyProtection="1">
      <alignment vertical="center" wrapText="1"/>
    </xf>
    <xf numFmtId="0" fontId="4" fillId="11" borderId="1" xfId="12" applyFont="1" applyFill="1" applyBorder="1" applyAlignment="1" applyProtection="1">
      <alignment vertical="center" wrapText="1"/>
    </xf>
    <xf numFmtId="0" fontId="4" fillId="29" borderId="1" xfId="12" applyFont="1" applyFill="1" applyBorder="1" applyAlignment="1" applyProtection="1">
      <alignment vertical="center" wrapText="1"/>
    </xf>
    <xf numFmtId="0" fontId="7" fillId="7" borderId="1" xfId="0" applyFont="1" applyFill="1" applyBorder="1" applyAlignment="1">
      <alignment horizontal="center" vertical="center" wrapText="1"/>
    </xf>
    <xf numFmtId="176" fontId="7" fillId="32" borderId="1" xfId="10" applyNumberFormat="1" applyFont="1" applyFill="1" applyBorder="1" applyAlignment="1" applyProtection="1">
      <alignment vertical="center"/>
    </xf>
    <xf numFmtId="176" fontId="7" fillId="35" borderId="1" xfId="10" applyNumberFormat="1" applyFont="1" applyFill="1" applyBorder="1" applyAlignment="1" applyProtection="1">
      <alignment vertical="center"/>
    </xf>
    <xf numFmtId="49" fontId="7" fillId="11" borderId="1" xfId="9" quotePrefix="1" applyNumberFormat="1" applyFont="1" applyFill="1" applyBorder="1" applyAlignment="1" applyProtection="1">
      <alignment horizontal="center" vertical="center" wrapText="1"/>
    </xf>
    <xf numFmtId="49" fontId="9" fillId="6" borderId="0" xfId="2" applyNumberFormat="1" applyFill="1" applyAlignment="1" applyProtection="1">
      <alignment horizontal="center" vertical="center" wrapText="1"/>
      <protection locked="0"/>
    </xf>
    <xf numFmtId="49" fontId="9" fillId="6" borderId="0" xfId="2" quotePrefix="1" applyNumberFormat="1" applyFill="1" applyAlignment="1" applyProtection="1">
      <alignment horizontal="center" vertical="center" wrapText="1"/>
      <protection locked="0"/>
    </xf>
    <xf numFmtId="0" fontId="11" fillId="0" borderId="0" xfId="4" applyFill="1" applyAlignment="1" applyProtection="1">
      <alignment horizontal="left" vertical="center"/>
    </xf>
    <xf numFmtId="49" fontId="15" fillId="0" borderId="0" xfId="5" quotePrefix="1" applyNumberFormat="1" applyBorder="1" applyAlignment="1" applyProtection="1">
      <alignment horizontal="left" vertical="center"/>
      <protection locked="0"/>
    </xf>
    <xf numFmtId="0" fontId="23" fillId="0" borderId="0" xfId="7" applyFont="1"/>
    <xf numFmtId="172" fontId="7" fillId="30" borderId="0" xfId="7" applyNumberFormat="1" applyFill="1" applyAlignment="1">
      <alignment horizontal="left"/>
    </xf>
    <xf numFmtId="0" fontId="7" fillId="30" borderId="0" xfId="7" applyFill="1" applyAlignment="1">
      <alignment horizontal="left" vertical="center"/>
    </xf>
    <xf numFmtId="177" fontId="4" fillId="31" borderId="4" xfId="16" applyNumberFormat="1" applyFill="1" applyBorder="1" applyAlignment="1" applyProtection="1">
      <alignment vertical="center"/>
    </xf>
    <xf numFmtId="177" fontId="4" fillId="31" borderId="1" xfId="16" applyNumberFormat="1" applyFill="1" applyBorder="1" applyAlignment="1" applyProtection="1">
      <alignment vertical="center"/>
    </xf>
    <xf numFmtId="174" fontId="4" fillId="31" borderId="1" xfId="16" applyNumberFormat="1" applyFill="1" applyBorder="1" applyAlignment="1" applyProtection="1">
      <alignment vertical="center"/>
    </xf>
    <xf numFmtId="174" fontId="4" fillId="34" borderId="1" xfId="17" applyNumberFormat="1" applyFill="1" applyBorder="1" applyAlignment="1" applyProtection="1">
      <alignment vertical="center"/>
    </xf>
    <xf numFmtId="175" fontId="4" fillId="31" borderId="1" xfId="16" applyNumberFormat="1" applyFill="1" applyBorder="1" applyAlignment="1" applyProtection="1">
      <alignment vertical="center"/>
      <protection locked="0"/>
    </xf>
    <xf numFmtId="175" fontId="7" fillId="31" borderId="1" xfId="16" applyNumberFormat="1" applyFont="1" applyFill="1" applyBorder="1" applyAlignment="1" applyProtection="1">
      <alignment vertical="center"/>
      <protection locked="0"/>
    </xf>
    <xf numFmtId="175" fontId="7" fillId="34" borderId="1" xfId="16" applyNumberFormat="1" applyFont="1" applyFill="1" applyBorder="1" applyAlignment="1" applyProtection="1">
      <alignment vertical="center"/>
      <protection locked="0"/>
    </xf>
    <xf numFmtId="176" fontId="4" fillId="31" borderId="1" xfId="16" applyNumberFormat="1" applyFill="1" applyBorder="1" applyAlignment="1" applyProtection="1">
      <alignment vertical="center"/>
    </xf>
    <xf numFmtId="176" fontId="4" fillId="34" borderId="1" xfId="16" applyNumberFormat="1" applyFill="1" applyBorder="1" applyAlignment="1" applyProtection="1">
      <alignment vertical="center"/>
    </xf>
    <xf numFmtId="0" fontId="11" fillId="0" borderId="0" xfId="4" applyAlignment="1" applyProtection="1">
      <alignment horizontal="left" vertical="top" wrapText="1"/>
    </xf>
    <xf numFmtId="0" fontId="24" fillId="17" borderId="0" xfId="7" applyFont="1" applyFill="1"/>
    <xf numFmtId="0" fontId="25" fillId="2" borderId="0" xfId="0" applyFont="1" applyFill="1" applyAlignment="1">
      <alignment vertical="center"/>
    </xf>
    <xf numFmtId="0" fontId="26" fillId="2" borderId="0" xfId="4" applyFont="1" applyFill="1" applyAlignment="1" applyProtection="1">
      <alignment vertical="center"/>
      <protection hidden="1"/>
    </xf>
    <xf numFmtId="0" fontId="25" fillId="2" borderId="7" xfId="7" quotePrefix="1" applyFont="1" applyFill="1" applyBorder="1" applyAlignment="1">
      <alignment vertical="center" wrapText="1"/>
    </xf>
    <xf numFmtId="0" fontId="25" fillId="2" borderId="0" xfId="0" applyFont="1" applyFill="1"/>
    <xf numFmtId="0" fontId="28" fillId="17" borderId="0" xfId="2" applyNumberFormat="1" applyFont="1" applyFill="1" applyBorder="1" applyAlignment="1">
      <alignment horizontal="center" vertical="center" wrapText="1"/>
    </xf>
    <xf numFmtId="0" fontId="25" fillId="17" borderId="0" xfId="0" applyFont="1" applyFill="1"/>
    <xf numFmtId="0" fontId="25" fillId="17" borderId="0" xfId="0" applyFont="1" applyFill="1" applyAlignment="1">
      <alignment vertical="center"/>
    </xf>
    <xf numFmtId="0" fontId="29" fillId="7" borderId="5" xfId="0" applyFont="1" applyFill="1" applyBorder="1" applyAlignment="1" applyProtection="1">
      <alignment vertical="center" wrapText="1"/>
      <protection locked="0"/>
    </xf>
    <xf numFmtId="0" fontId="30" fillId="18" borderId="1" xfId="0" applyFont="1" applyFill="1" applyBorder="1" applyAlignment="1" applyProtection="1">
      <alignment horizontal="center" vertical="center" wrapText="1"/>
      <protection locked="0"/>
    </xf>
    <xf numFmtId="0" fontId="30" fillId="20" borderId="1" xfId="0" applyFont="1" applyFill="1" applyBorder="1" applyAlignment="1" applyProtection="1">
      <alignment horizontal="center" vertical="center" wrapText="1"/>
      <protection locked="0"/>
    </xf>
    <xf numFmtId="0" fontId="30" fillId="21" borderId="1" xfId="0" applyFont="1" applyFill="1" applyBorder="1" applyAlignment="1" applyProtection="1">
      <alignment horizontal="center" vertical="center" wrapText="1"/>
      <protection locked="0"/>
    </xf>
    <xf numFmtId="0" fontId="29" fillId="22" borderId="1" xfId="0" applyFont="1" applyFill="1" applyBorder="1" applyAlignment="1" applyProtection="1">
      <alignment horizontal="center" vertical="center" wrapText="1"/>
      <protection locked="0"/>
    </xf>
    <xf numFmtId="0" fontId="29" fillId="0" borderId="1" xfId="0" applyFont="1" applyBorder="1" applyAlignment="1">
      <alignment vertical="center" wrapText="1"/>
    </xf>
    <xf numFmtId="0" fontId="29" fillId="7" borderId="1" xfId="0" quotePrefix="1" applyFont="1" applyFill="1" applyBorder="1" applyAlignment="1">
      <alignment horizontal="center" vertical="center" wrapText="1"/>
    </xf>
    <xf numFmtId="0" fontId="29" fillId="7" borderId="1" xfId="0" applyFont="1" applyFill="1" applyBorder="1" applyAlignment="1">
      <alignment horizontal="center" vertical="center" wrapText="1"/>
    </xf>
    <xf numFmtId="0" fontId="29" fillId="7" borderId="1" xfId="7" quotePrefix="1" applyFont="1" applyFill="1" applyBorder="1" applyAlignment="1">
      <alignment horizontal="center" vertical="center" wrapText="1"/>
    </xf>
    <xf numFmtId="0" fontId="29" fillId="7" borderId="1" xfId="0" applyFont="1" applyFill="1" applyBorder="1" applyAlignment="1" applyProtection="1">
      <alignment vertical="center" wrapText="1"/>
      <protection locked="0"/>
    </xf>
    <xf numFmtId="0" fontId="31" fillId="8" borderId="1" xfId="0" applyFont="1" applyFill="1" applyBorder="1" applyAlignment="1" applyProtection="1">
      <alignment horizontal="center" vertical="center" wrapText="1"/>
      <protection locked="0"/>
    </xf>
    <xf numFmtId="0" fontId="31" fillId="17" borderId="1" xfId="0" applyFont="1" applyFill="1" applyBorder="1" applyAlignment="1" applyProtection="1">
      <alignment horizontal="center" vertical="center" wrapText="1"/>
      <protection locked="0"/>
    </xf>
    <xf numFmtId="164" fontId="31" fillId="10" borderId="1" xfId="0" applyNumberFormat="1" applyFont="1" applyFill="1" applyBorder="1" applyAlignment="1" applyProtection="1">
      <alignment horizontal="center" vertical="center"/>
      <protection locked="0"/>
    </xf>
    <xf numFmtId="183" fontId="31" fillId="3" borderId="1" xfId="0" applyNumberFormat="1" applyFont="1" applyFill="1" applyBorder="1" applyAlignment="1" applyProtection="1">
      <alignment horizontal="center" vertical="center"/>
      <protection locked="0"/>
    </xf>
    <xf numFmtId="182" fontId="31" fillId="3" borderId="1" xfId="0" applyNumberFormat="1" applyFont="1" applyFill="1" applyBorder="1" applyAlignment="1" applyProtection="1">
      <alignment horizontal="center" vertical="center"/>
      <protection locked="0"/>
    </xf>
    <xf numFmtId="164" fontId="31" fillId="10" borderId="1" xfId="0" applyNumberFormat="1" applyFont="1" applyFill="1" applyBorder="1" applyAlignment="1">
      <alignment horizontal="center" vertical="center"/>
    </xf>
    <xf numFmtId="173" fontId="31" fillId="9" borderId="1" xfId="0" applyNumberFormat="1" applyFont="1" applyFill="1" applyBorder="1" applyAlignment="1" applyProtection="1">
      <alignment horizontal="center" vertical="center"/>
      <protection locked="0"/>
    </xf>
    <xf numFmtId="0" fontId="25" fillId="2" borderId="0" xfId="0" applyFont="1" applyFill="1" applyAlignment="1">
      <alignment horizontal="center" vertical="center"/>
    </xf>
    <xf numFmtId="2" fontId="25" fillId="2" borderId="0" xfId="0" applyNumberFormat="1" applyFont="1" applyFill="1" applyAlignment="1">
      <alignment horizontal="center" vertical="center"/>
    </xf>
    <xf numFmtId="164" fontId="25" fillId="2" borderId="0" xfId="0" applyNumberFormat="1" applyFont="1" applyFill="1" applyAlignment="1">
      <alignment horizontal="center" vertical="center"/>
    </xf>
    <xf numFmtId="165" fontId="25" fillId="2" borderId="0" xfId="0" applyNumberFormat="1" applyFont="1" applyFill="1" applyAlignment="1">
      <alignment horizontal="center" vertical="center"/>
    </xf>
    <xf numFmtId="0" fontId="26" fillId="2" borderId="0" xfId="4" applyFont="1" applyFill="1" applyAlignment="1" applyProtection="1">
      <alignment vertical="center"/>
    </xf>
    <xf numFmtId="0" fontId="25" fillId="2" borderId="0" xfId="7" applyFont="1" applyFill="1" applyAlignment="1">
      <alignment vertical="center"/>
    </xf>
    <xf numFmtId="0" fontId="33" fillId="2" borderId="0" xfId="7" applyFont="1" applyFill="1" applyAlignment="1">
      <alignment vertical="center"/>
    </xf>
    <xf numFmtId="0" fontId="33" fillId="17" borderId="0" xfId="7" applyFont="1" applyFill="1" applyAlignment="1">
      <alignment vertical="center"/>
    </xf>
    <xf numFmtId="0" fontId="29" fillId="7" borderId="1" xfId="7" applyFont="1" applyFill="1" applyBorder="1" applyAlignment="1">
      <alignment horizontal="center" vertical="center" wrapText="1"/>
    </xf>
    <xf numFmtId="49" fontId="34" fillId="7" borderId="1" xfId="7" applyNumberFormat="1" applyFont="1" applyFill="1" applyBorder="1" applyAlignment="1">
      <alignment horizontal="center" vertical="center" wrapText="1"/>
    </xf>
    <xf numFmtId="49" fontId="29" fillId="7" borderId="1" xfId="7" applyNumberFormat="1" applyFont="1" applyFill="1" applyBorder="1" applyAlignment="1">
      <alignment horizontal="center" vertical="center" wrapText="1"/>
    </xf>
    <xf numFmtId="49" fontId="34" fillId="7" borderId="1" xfId="7" quotePrefix="1" applyNumberFormat="1" applyFont="1" applyFill="1" applyBorder="1" applyAlignment="1">
      <alignment horizontal="center" vertical="center" wrapText="1"/>
    </xf>
    <xf numFmtId="0" fontId="25" fillId="9" borderId="1" xfId="7" applyFont="1" applyFill="1" applyBorder="1" applyAlignment="1">
      <alignment horizontal="center" vertical="center" wrapText="1"/>
    </xf>
    <xf numFmtId="1" fontId="25" fillId="9" borderId="1" xfId="7" applyNumberFormat="1" applyFont="1" applyFill="1" applyBorder="1" applyAlignment="1" applyProtection="1">
      <alignment horizontal="center" vertical="center" wrapText="1"/>
      <protection locked="0"/>
    </xf>
    <xf numFmtId="178" fontId="25" fillId="9" borderId="1" xfId="7" applyNumberFormat="1" applyFont="1" applyFill="1" applyBorder="1" applyAlignment="1">
      <alignment horizontal="center" vertical="center" wrapText="1"/>
    </xf>
    <xf numFmtId="178" fontId="25" fillId="9" borderId="1" xfId="7" applyNumberFormat="1" applyFont="1" applyFill="1" applyBorder="1" applyAlignment="1" applyProtection="1">
      <alignment horizontal="center" vertical="center" wrapText="1"/>
      <protection locked="0"/>
    </xf>
    <xf numFmtId="0" fontId="25" fillId="9" borderId="1" xfId="7" applyFont="1" applyFill="1" applyBorder="1" applyAlignment="1" applyProtection="1">
      <alignment horizontal="left" vertical="center" wrapText="1"/>
      <protection locked="0"/>
    </xf>
    <xf numFmtId="179" fontId="35" fillId="12" borderId="1" xfId="7" applyNumberFormat="1" applyFont="1" applyFill="1" applyBorder="1" applyAlignment="1" applyProtection="1">
      <alignment horizontal="center" vertical="center"/>
      <protection locked="0"/>
    </xf>
    <xf numFmtId="180" fontId="35" fillId="12" borderId="1" xfId="7" applyNumberFormat="1" applyFont="1" applyFill="1" applyBorder="1" applyAlignment="1" applyProtection="1">
      <alignment horizontal="center" vertical="center"/>
      <protection locked="0"/>
    </xf>
    <xf numFmtId="179" fontId="35" fillId="9" borderId="1" xfId="7" applyNumberFormat="1" applyFont="1" applyFill="1" applyBorder="1" applyAlignment="1" applyProtection="1">
      <alignment horizontal="center" vertical="center"/>
      <protection locked="0"/>
    </xf>
    <xf numFmtId="180" fontId="35" fillId="9" borderId="1" xfId="7" applyNumberFormat="1" applyFont="1" applyFill="1" applyBorder="1" applyAlignment="1" applyProtection="1">
      <alignment horizontal="center" vertical="center"/>
      <protection locked="0"/>
    </xf>
    <xf numFmtId="0" fontId="25" fillId="2" borderId="0" xfId="7" applyFont="1" applyFill="1" applyAlignment="1">
      <alignment horizontal="center" vertical="center"/>
    </xf>
    <xf numFmtId="166" fontId="25" fillId="2" borderId="0" xfId="7" applyNumberFormat="1" applyFont="1" applyFill="1" applyAlignment="1">
      <alignment horizontal="center" vertical="center"/>
    </xf>
    <xf numFmtId="0" fontId="25" fillId="2" borderId="0" xfId="7" applyFont="1" applyFill="1"/>
    <xf numFmtId="0" fontId="29" fillId="17" borderId="3" xfId="0" applyFont="1" applyFill="1" applyBorder="1" applyAlignment="1">
      <alignment horizontal="left" vertical="center" wrapText="1"/>
    </xf>
    <xf numFmtId="0" fontId="25" fillId="17" borderId="3" xfId="0" applyFont="1" applyFill="1" applyBorder="1" applyAlignment="1">
      <alignment horizontal="center" vertical="center" wrapText="1"/>
    </xf>
    <xf numFmtId="0" fontId="25" fillId="17" borderId="7" xfId="0" applyFont="1" applyFill="1" applyBorder="1" applyAlignment="1">
      <alignment horizontal="center" vertical="center" wrapText="1"/>
    </xf>
    <xf numFmtId="0" fontId="28" fillId="17" borderId="7" xfId="2" applyNumberFormat="1" applyFont="1" applyFill="1" applyBorder="1" applyAlignment="1">
      <alignment horizontal="center" vertical="center" wrapText="1"/>
    </xf>
    <xf numFmtId="2" fontId="29" fillId="7" borderId="1" xfId="7" applyNumberFormat="1" applyFont="1" applyFill="1" applyBorder="1" applyAlignment="1">
      <alignment horizontal="center" vertical="center" wrapText="1"/>
    </xf>
    <xf numFmtId="1" fontId="25" fillId="9" borderId="1" xfId="7" applyNumberFormat="1" applyFont="1" applyFill="1" applyBorder="1" applyAlignment="1">
      <alignment horizontal="center" vertical="center" wrapText="1"/>
    </xf>
    <xf numFmtId="0" fontId="25" fillId="9" borderId="1" xfId="7" applyFont="1" applyFill="1" applyBorder="1" applyAlignment="1">
      <alignment horizontal="left" vertical="center" wrapText="1"/>
    </xf>
    <xf numFmtId="179" fontId="35" fillId="12" borderId="1" xfId="7" applyNumberFormat="1" applyFont="1" applyFill="1" applyBorder="1" applyAlignment="1">
      <alignment horizontal="center" vertical="center"/>
    </xf>
    <xf numFmtId="180" fontId="35" fillId="12" borderId="1" xfId="8" applyNumberFormat="1" applyFont="1" applyFill="1" applyBorder="1" applyAlignment="1" applyProtection="1">
      <alignment horizontal="center" vertical="center"/>
    </xf>
    <xf numFmtId="180" fontId="35" fillId="12" borderId="1" xfId="7" applyNumberFormat="1" applyFont="1" applyFill="1" applyBorder="1" applyAlignment="1">
      <alignment horizontal="center" vertical="center"/>
    </xf>
    <xf numFmtId="179" fontId="35" fillId="23" borderId="1" xfId="7" applyNumberFormat="1" applyFont="1" applyFill="1" applyBorder="1" applyAlignment="1">
      <alignment horizontal="center" vertical="center"/>
    </xf>
    <xf numFmtId="180" fontId="35" fillId="23" borderId="1" xfId="8" applyNumberFormat="1" applyFont="1" applyFill="1" applyBorder="1" applyAlignment="1" applyProtection="1">
      <alignment horizontal="center" vertical="center"/>
    </xf>
    <xf numFmtId="180" fontId="35" fillId="23" borderId="1" xfId="7" applyNumberFormat="1" applyFont="1" applyFill="1" applyBorder="1" applyAlignment="1">
      <alignment horizontal="center" vertical="center"/>
    </xf>
    <xf numFmtId="0" fontId="26" fillId="17" borderId="0" xfId="4" applyFont="1" applyFill="1" applyAlignment="1" applyProtection="1">
      <alignment vertical="center"/>
    </xf>
    <xf numFmtId="0" fontId="25" fillId="17" borderId="0" xfId="7" applyFont="1" applyFill="1" applyAlignment="1">
      <alignment horizontal="center" vertical="center"/>
    </xf>
    <xf numFmtId="0" fontId="25" fillId="17" borderId="0" xfId="7" applyFont="1" applyFill="1" applyAlignment="1">
      <alignment vertical="center"/>
    </xf>
    <xf numFmtId="166" fontId="25" fillId="17" borderId="0" xfId="7" applyNumberFormat="1" applyFont="1" applyFill="1" applyAlignment="1">
      <alignment horizontal="center" vertical="center"/>
    </xf>
    <xf numFmtId="0" fontId="25" fillId="17" borderId="0" xfId="7" applyFont="1" applyFill="1"/>
    <xf numFmtId="0" fontId="25" fillId="0" borderId="1" xfId="7" quotePrefix="1" applyFont="1" applyBorder="1" applyAlignment="1">
      <alignment horizontal="left" vertical="top" wrapText="1"/>
    </xf>
    <xf numFmtId="0" fontId="29" fillId="7" borderId="1" xfId="7" applyFont="1" applyFill="1" applyBorder="1" applyAlignment="1" applyProtection="1">
      <alignment vertical="center" wrapText="1"/>
      <protection locked="0"/>
    </xf>
    <xf numFmtId="49" fontId="36" fillId="8" borderId="1" xfId="7" applyNumberFormat="1" applyFont="1" applyFill="1" applyBorder="1" applyAlignment="1" applyProtection="1">
      <alignment horizontal="center" vertical="center" wrapText="1"/>
      <protection locked="0"/>
    </xf>
    <xf numFmtId="0" fontId="36" fillId="4" borderId="1" xfId="7" applyFont="1" applyFill="1" applyBorder="1" applyAlignment="1" applyProtection="1">
      <alignment horizontal="center" vertical="center" wrapText="1"/>
      <protection locked="0"/>
    </xf>
    <xf numFmtId="167" fontId="25" fillId="9" borderId="1" xfId="7" applyNumberFormat="1" applyFont="1" applyFill="1" applyBorder="1" applyAlignment="1" applyProtection="1">
      <alignment horizontal="center" vertical="center"/>
      <protection locked="0"/>
    </xf>
    <xf numFmtId="168" fontId="25" fillId="10" borderId="1" xfId="7" applyNumberFormat="1" applyFont="1" applyFill="1" applyBorder="1" applyAlignment="1" applyProtection="1">
      <alignment horizontal="center" vertical="center"/>
      <protection locked="0"/>
    </xf>
    <xf numFmtId="169" fontId="25" fillId="3" borderId="1" xfId="7" applyNumberFormat="1" applyFont="1" applyFill="1" applyBorder="1" applyAlignment="1" applyProtection="1">
      <alignment horizontal="center" vertical="center"/>
      <protection locked="0"/>
    </xf>
    <xf numFmtId="0" fontId="28" fillId="17" borderId="0" xfId="2" applyNumberFormat="1" applyFont="1" applyFill="1" applyBorder="1" applyAlignment="1" applyProtection="1">
      <alignment horizontal="center" vertical="center" wrapText="1"/>
    </xf>
    <xf numFmtId="0" fontId="28" fillId="17" borderId="0" xfId="2" applyNumberFormat="1" applyFont="1" applyFill="1" applyBorder="1" applyAlignment="1">
      <alignment vertical="center" wrapText="1"/>
    </xf>
    <xf numFmtId="173" fontId="31" fillId="19" borderId="2" xfId="0" applyNumberFormat="1" applyFont="1" applyFill="1" applyBorder="1" applyAlignment="1" applyProtection="1">
      <alignment horizontal="center" vertical="center" wrapText="1"/>
      <protection locked="0"/>
    </xf>
    <xf numFmtId="0" fontId="28" fillId="17" borderId="11" xfId="2" applyNumberFormat="1" applyFont="1" applyFill="1" applyBorder="1" applyAlignment="1">
      <alignment horizontal="center" vertical="center" wrapText="1"/>
    </xf>
    <xf numFmtId="0" fontId="29" fillId="17" borderId="0" xfId="0" applyFont="1" applyFill="1" applyAlignment="1">
      <alignment horizontal="left" vertical="center" wrapText="1"/>
    </xf>
    <xf numFmtId="0" fontId="25" fillId="17" borderId="0" xfId="0" applyFont="1" applyFill="1" applyAlignment="1">
      <alignment horizontal="left" vertical="center" wrapText="1"/>
    </xf>
    <xf numFmtId="0" fontId="29" fillId="11" borderId="1" xfId="0" applyFont="1" applyFill="1" applyBorder="1" applyAlignment="1">
      <alignment vertical="center" wrapText="1"/>
    </xf>
    <xf numFmtId="0" fontId="39" fillId="0" borderId="1" xfId="1" applyFont="1" applyBorder="1" applyAlignment="1">
      <alignment horizontal="center" vertical="center" wrapText="1"/>
    </xf>
    <xf numFmtId="2" fontId="31" fillId="10" borderId="1" xfId="0" applyNumberFormat="1" applyFont="1" applyFill="1" applyBorder="1" applyAlignment="1" applyProtection="1">
      <alignment horizontal="center" vertical="center"/>
      <protection locked="0"/>
    </xf>
    <xf numFmtId="2" fontId="31" fillId="10" borderId="1" xfId="0" applyNumberFormat="1" applyFont="1" applyFill="1" applyBorder="1" applyAlignment="1">
      <alignment horizontal="center" vertical="center"/>
    </xf>
    <xf numFmtId="0" fontId="29" fillId="7" borderId="1" xfId="0" applyFont="1" applyFill="1" applyBorder="1" applyAlignment="1">
      <alignment vertical="center" wrapText="1"/>
    </xf>
    <xf numFmtId="0" fontId="26" fillId="17" borderId="0" xfId="4" applyFont="1" applyFill="1" applyBorder="1" applyAlignment="1" applyProtection="1">
      <alignment vertical="center"/>
    </xf>
    <xf numFmtId="0" fontId="29" fillId="7" borderId="5" xfId="7" applyFont="1" applyFill="1" applyBorder="1" applyAlignment="1" applyProtection="1">
      <alignment horizontal="center" vertical="center" wrapText="1"/>
      <protection locked="0"/>
    </xf>
    <xf numFmtId="0" fontId="29" fillId="7" borderId="1" xfId="7" applyFont="1" applyFill="1" applyBorder="1" applyAlignment="1" applyProtection="1">
      <alignment horizontal="center" vertical="center" wrapText="1"/>
      <protection locked="0"/>
    </xf>
    <xf numFmtId="0" fontId="31" fillId="0" borderId="5" xfId="7" applyFont="1" applyBorder="1" applyAlignment="1">
      <alignment vertical="center" wrapText="1"/>
    </xf>
    <xf numFmtId="0" fontId="36" fillId="0" borderId="5" xfId="7" applyFont="1" applyBorder="1" applyAlignment="1">
      <alignment horizontal="center" vertical="center" wrapText="1"/>
    </xf>
    <xf numFmtId="0" fontId="29" fillId="0" borderId="1" xfId="7" applyFont="1" applyBorder="1" applyAlignment="1">
      <alignment horizontal="left" vertical="center" wrapText="1"/>
    </xf>
    <xf numFmtId="0" fontId="29" fillId="17" borderId="0" xfId="7" applyFont="1" applyFill="1" applyAlignment="1">
      <alignment vertical="top" wrapText="1"/>
    </xf>
    <xf numFmtId="0" fontId="25" fillId="17" borderId="0" xfId="7" applyFont="1" applyFill="1" applyAlignment="1">
      <alignment wrapText="1"/>
    </xf>
    <xf numFmtId="0" fontId="25" fillId="0" borderId="1" xfId="7" applyFont="1" applyBorder="1" applyAlignment="1">
      <alignment vertical="center" wrapText="1"/>
    </xf>
    <xf numFmtId="165" fontId="25" fillId="0" borderId="1" xfId="7" applyNumberFormat="1" applyFont="1" applyBorder="1" applyAlignment="1">
      <alignment horizontal="center" vertical="center"/>
    </xf>
    <xf numFmtId="0" fontId="25" fillId="0" borderId="1" xfId="7" applyFont="1" applyBorder="1" applyAlignment="1">
      <alignment horizontal="center" vertical="center" wrapText="1"/>
    </xf>
    <xf numFmtId="0" fontId="25" fillId="0" borderId="0" xfId="7" applyFont="1"/>
    <xf numFmtId="0" fontId="25" fillId="0" borderId="1" xfId="7" applyFont="1" applyBorder="1" applyAlignment="1">
      <alignment horizontal="center" vertical="center"/>
    </xf>
    <xf numFmtId="49" fontId="25" fillId="9" borderId="1" xfId="7" quotePrefix="1" applyNumberFormat="1" applyFont="1" applyFill="1" applyBorder="1" applyAlignment="1" applyProtection="1">
      <alignment horizontal="left" vertical="center" wrapText="1"/>
      <protection locked="0"/>
    </xf>
    <xf numFmtId="49" fontId="25" fillId="9" borderId="1" xfId="7" applyNumberFormat="1" applyFont="1" applyFill="1" applyBorder="1" applyAlignment="1" applyProtection="1">
      <alignment horizontal="left" vertical="center" wrapText="1"/>
      <protection locked="0"/>
    </xf>
    <xf numFmtId="170" fontId="35" fillId="12" borderId="1" xfId="7" applyNumberFormat="1" applyFont="1" applyFill="1" applyBorder="1" applyAlignment="1" applyProtection="1">
      <alignment horizontal="center" vertical="center"/>
      <protection locked="0"/>
    </xf>
    <xf numFmtId="171" fontId="35" fillId="12" borderId="1" xfId="7" applyNumberFormat="1" applyFont="1" applyFill="1" applyBorder="1" applyAlignment="1" applyProtection="1">
      <alignment horizontal="center" vertical="center"/>
      <protection locked="0"/>
    </xf>
    <xf numFmtId="170" fontId="35" fillId="9" borderId="1" xfId="7" applyNumberFormat="1" applyFont="1" applyFill="1" applyBorder="1" applyAlignment="1" applyProtection="1">
      <alignment horizontal="center" vertical="center"/>
      <protection locked="0"/>
    </xf>
    <xf numFmtId="171" fontId="35" fillId="9" borderId="1" xfId="7" applyNumberFormat="1" applyFont="1" applyFill="1" applyBorder="1" applyAlignment="1" applyProtection="1">
      <alignment horizontal="center" vertical="center"/>
      <protection locked="0"/>
    </xf>
    <xf numFmtId="0" fontId="29" fillId="13" borderId="1" xfId="7" quotePrefix="1" applyFont="1" applyFill="1" applyBorder="1" applyAlignment="1">
      <alignment horizontal="center" vertical="center" wrapText="1"/>
    </xf>
    <xf numFmtId="0" fontId="29" fillId="16" borderId="1" xfId="7" quotePrefix="1" applyFont="1" applyFill="1" applyBorder="1" applyAlignment="1">
      <alignment horizontal="center" vertical="center" wrapText="1"/>
    </xf>
    <xf numFmtId="49" fontId="25" fillId="9" borderId="1" xfId="7" applyNumberFormat="1" applyFont="1" applyFill="1" applyBorder="1" applyAlignment="1" applyProtection="1">
      <alignment horizontal="left" vertical="top" wrapText="1"/>
      <protection locked="0"/>
    </xf>
    <xf numFmtId="49" fontId="25" fillId="14" borderId="1" xfId="7" applyNumberFormat="1" applyFont="1" applyFill="1" applyBorder="1" applyAlignment="1" applyProtection="1">
      <alignment horizontal="left" vertical="top" wrapText="1"/>
      <protection locked="0"/>
    </xf>
    <xf numFmtId="170" fontId="35" fillId="14" borderId="1" xfId="7" applyNumberFormat="1" applyFont="1" applyFill="1" applyBorder="1" applyAlignment="1" applyProtection="1">
      <alignment horizontal="center" vertical="center"/>
      <protection locked="0"/>
    </xf>
    <xf numFmtId="171" fontId="35" fillId="14" borderId="1" xfId="7" applyNumberFormat="1" applyFont="1" applyFill="1" applyBorder="1" applyAlignment="1" applyProtection="1">
      <alignment horizontal="center" vertical="center"/>
      <protection locked="0"/>
    </xf>
    <xf numFmtId="171" fontId="35" fillId="15" borderId="1" xfId="7" applyNumberFormat="1" applyFont="1" applyFill="1" applyBorder="1" applyAlignment="1" applyProtection="1">
      <alignment horizontal="center" vertical="center"/>
      <protection locked="0"/>
    </xf>
    <xf numFmtId="0" fontId="25" fillId="2" borderId="0" xfId="7" quotePrefix="1" applyFont="1" applyFill="1" applyAlignment="1">
      <alignment horizontal="center" vertical="center" wrapText="1"/>
    </xf>
    <xf numFmtId="164" fontId="31" fillId="9" borderId="1" xfId="0" applyNumberFormat="1" applyFont="1" applyFill="1" applyBorder="1" applyAlignment="1" applyProtection="1">
      <alignment horizontal="center" vertical="center"/>
      <protection locked="0"/>
    </xf>
    <xf numFmtId="166" fontId="25" fillId="2" borderId="0" xfId="0" applyNumberFormat="1" applyFont="1" applyFill="1" applyAlignment="1">
      <alignment horizontal="center" vertical="center"/>
    </xf>
    <xf numFmtId="0" fontId="33" fillId="2" borderId="0" xfId="0" applyFont="1" applyFill="1" applyAlignment="1">
      <alignment vertical="center"/>
    </xf>
    <xf numFmtId="0" fontId="29" fillId="7" borderId="1" xfId="0" applyFont="1" applyFill="1" applyBorder="1" applyAlignment="1" applyProtection="1">
      <alignment horizontal="center" vertical="center" wrapText="1"/>
      <protection locked="0"/>
    </xf>
    <xf numFmtId="0" fontId="25" fillId="2" borderId="1" xfId="0" applyFont="1" applyFill="1" applyBorder="1" applyAlignment="1">
      <alignment vertical="center"/>
    </xf>
    <xf numFmtId="0" fontId="25" fillId="2" borderId="1" xfId="0" applyFont="1" applyFill="1" applyBorder="1" applyAlignment="1">
      <alignment horizontal="center" vertical="center"/>
    </xf>
    <xf numFmtId="181" fontId="25" fillId="2" borderId="1" xfId="0" applyNumberFormat="1" applyFont="1" applyFill="1" applyBorder="1" applyAlignment="1">
      <alignment horizontal="center" vertical="center"/>
    </xf>
    <xf numFmtId="0" fontId="26" fillId="17" borderId="0" xfId="4" applyFont="1" applyFill="1" applyAlignment="1" applyProtection="1">
      <alignment horizontal="left" vertical="center"/>
    </xf>
    <xf numFmtId="0" fontId="29" fillId="7" borderId="1" xfId="7" applyFont="1" applyFill="1" applyBorder="1" applyAlignment="1" applyProtection="1">
      <alignment horizontal="center" vertical="center"/>
      <protection locked="0"/>
    </xf>
    <xf numFmtId="0" fontId="29" fillId="7" borderId="1" xfId="7" applyFont="1" applyFill="1" applyBorder="1" applyAlignment="1" applyProtection="1">
      <alignment vertical="center"/>
      <protection locked="0"/>
    </xf>
    <xf numFmtId="0" fontId="36" fillId="8" borderId="1" xfId="0" applyFont="1" applyFill="1" applyBorder="1" applyAlignment="1" applyProtection="1">
      <alignment horizontal="center" vertical="center"/>
      <protection locked="0"/>
    </xf>
    <xf numFmtId="3" fontId="36" fillId="8" borderId="1" xfId="0" applyNumberFormat="1" applyFont="1" applyFill="1" applyBorder="1" applyAlignment="1" applyProtection="1">
      <alignment horizontal="center" vertical="center"/>
      <protection locked="0"/>
    </xf>
    <xf numFmtId="184" fontId="36" fillId="8" borderId="1" xfId="0" applyNumberFormat="1" applyFont="1" applyFill="1" applyBorder="1" applyAlignment="1" applyProtection="1">
      <alignment horizontal="center" vertical="center"/>
      <protection locked="0"/>
    </xf>
    <xf numFmtId="3" fontId="36" fillId="37" borderId="1" xfId="0" applyNumberFormat="1" applyFont="1" applyFill="1" applyBorder="1" applyAlignment="1" applyProtection="1">
      <alignment horizontal="center" vertical="center"/>
      <protection locked="0"/>
    </xf>
    <xf numFmtId="49" fontId="40" fillId="7" borderId="1" xfId="7" applyNumberFormat="1" applyFont="1" applyFill="1" applyBorder="1" applyAlignment="1">
      <alignment horizontal="center" vertical="center" wrapText="1"/>
    </xf>
    <xf numFmtId="0" fontId="25" fillId="9" borderId="1" xfId="7" applyFont="1" applyFill="1" applyBorder="1" applyAlignment="1" applyProtection="1">
      <alignment horizontal="center" vertical="center" wrapText="1"/>
      <protection locked="0"/>
    </xf>
    <xf numFmtId="0" fontId="11" fillId="17" borderId="0" xfId="4" applyFill="1" applyAlignment="1" applyProtection="1">
      <alignment horizontal="left" vertical="center"/>
    </xf>
    <xf numFmtId="0" fontId="25" fillId="38" borderId="1" xfId="0" applyFont="1" applyFill="1" applyBorder="1" applyAlignment="1">
      <alignment vertical="center"/>
    </xf>
    <xf numFmtId="0" fontId="25" fillId="38" borderId="1" xfId="0" applyFont="1" applyFill="1" applyBorder="1" applyAlignment="1">
      <alignment horizontal="center" vertical="center"/>
    </xf>
    <xf numFmtId="0" fontId="25" fillId="2" borderId="0" xfId="7" quotePrefix="1" applyFont="1" applyFill="1" applyAlignment="1">
      <alignment vertical="center" wrapText="1"/>
    </xf>
    <xf numFmtId="185" fontId="31" fillId="9" borderId="1" xfId="0" applyNumberFormat="1" applyFont="1" applyFill="1" applyBorder="1" applyAlignment="1" applyProtection="1">
      <alignment horizontal="center" vertical="center"/>
      <protection locked="0"/>
    </xf>
    <xf numFmtId="0" fontId="8" fillId="0" borderId="5" xfId="0" applyFont="1" applyBorder="1" applyAlignment="1">
      <alignment vertical="center" wrapText="1"/>
    </xf>
    <xf numFmtId="0" fontId="7" fillId="0" borderId="5" xfId="0" applyFont="1" applyBorder="1" applyAlignment="1">
      <alignment horizontal="center" vertical="center" wrapText="1"/>
    </xf>
    <xf numFmtId="0" fontId="7" fillId="0" borderId="1" xfId="0" applyFont="1" applyBorder="1" applyAlignment="1">
      <alignment horizontal="center" vertical="center" wrapText="1"/>
    </xf>
    <xf numFmtId="0" fontId="7" fillId="4" borderId="1" xfId="0" applyFont="1" applyFill="1" applyBorder="1" applyAlignment="1">
      <alignment horizontal="center" vertical="center" wrapText="1"/>
    </xf>
    <xf numFmtId="0" fontId="7" fillId="17" borderId="1" xfId="0" applyFont="1" applyFill="1" applyBorder="1" applyAlignment="1">
      <alignment horizontal="center" vertical="center" wrapText="1"/>
    </xf>
    <xf numFmtId="165" fontId="32" fillId="18" borderId="1" xfId="0" applyNumberFormat="1" applyFont="1" applyFill="1" applyBorder="1" applyAlignment="1" applyProtection="1">
      <alignment horizontal="center" vertical="center"/>
      <protection locked="0"/>
    </xf>
    <xf numFmtId="165" fontId="31" fillId="19" borderId="1" xfId="0" applyNumberFormat="1" applyFont="1" applyFill="1" applyBorder="1" applyAlignment="1" applyProtection="1">
      <alignment horizontal="center" vertical="center"/>
      <protection locked="0"/>
    </xf>
    <xf numFmtId="165" fontId="32" fillId="20" borderId="1" xfId="0" applyNumberFormat="1" applyFont="1" applyFill="1" applyBorder="1" applyAlignment="1" applyProtection="1">
      <alignment horizontal="center" vertical="center"/>
      <protection locked="0"/>
    </xf>
    <xf numFmtId="165" fontId="32" fillId="21" borderId="1" xfId="0" applyNumberFormat="1" applyFont="1" applyFill="1" applyBorder="1" applyAlignment="1" applyProtection="1">
      <alignment horizontal="center" vertical="center"/>
      <protection locked="0"/>
    </xf>
    <xf numFmtId="165" fontId="31" fillId="22" borderId="1" xfId="0" applyNumberFormat="1" applyFont="1" applyFill="1" applyBorder="1" applyAlignment="1" applyProtection="1">
      <alignment horizontal="center" vertical="center"/>
      <protection locked="0"/>
    </xf>
    <xf numFmtId="0" fontId="25" fillId="9" borderId="1" xfId="0" quotePrefix="1" applyFont="1" applyFill="1" applyBorder="1" applyAlignment="1" applyProtection="1">
      <alignment horizontal="left" vertical="center" wrapText="1"/>
      <protection locked="0"/>
    </xf>
    <xf numFmtId="0" fontId="25" fillId="9" borderId="1" xfId="0" applyFont="1" applyFill="1" applyBorder="1" applyAlignment="1" applyProtection="1">
      <alignment horizontal="left" vertical="center" wrapText="1"/>
      <protection locked="0"/>
    </xf>
    <xf numFmtId="0" fontId="7" fillId="9" borderId="1" xfId="7" applyFill="1" applyBorder="1" applyAlignment="1">
      <alignment horizontal="left" vertical="center" wrapText="1"/>
    </xf>
    <xf numFmtId="1" fontId="7" fillId="9" borderId="1" xfId="7" applyNumberFormat="1" applyFill="1" applyBorder="1" applyAlignment="1">
      <alignment horizontal="left" vertical="center" wrapText="1"/>
    </xf>
    <xf numFmtId="0" fontId="7" fillId="0" borderId="0" xfId="0" quotePrefix="1" applyFont="1" applyAlignment="1">
      <alignment horizontal="left" wrapText="1"/>
    </xf>
    <xf numFmtId="0" fontId="16" fillId="0" borderId="0" xfId="0" quotePrefix="1" applyFont="1" applyAlignment="1">
      <alignment horizontal="left" vertical="top" wrapText="1"/>
    </xf>
    <xf numFmtId="0" fontId="12" fillId="0" borderId="0" xfId="0" quotePrefix="1" applyFont="1" applyAlignment="1">
      <alignment horizontal="left" vertical="top" wrapText="1"/>
    </xf>
    <xf numFmtId="0" fontId="7" fillId="0" borderId="0" xfId="0" quotePrefix="1" applyFont="1" applyAlignment="1" applyProtection="1">
      <alignment horizontal="left" vertical="top" wrapText="1"/>
      <protection locked="0"/>
    </xf>
    <xf numFmtId="0" fontId="7" fillId="0" borderId="0" xfId="0" applyFont="1" applyAlignment="1" applyProtection="1">
      <alignment horizontal="left" vertical="top" wrapText="1"/>
      <protection locked="0"/>
    </xf>
    <xf numFmtId="49" fontId="9" fillId="6" borderId="0" xfId="2" applyNumberFormat="1" applyFill="1" applyAlignment="1" applyProtection="1">
      <alignment horizontal="center" vertical="center" wrapText="1"/>
      <protection locked="0"/>
    </xf>
    <xf numFmtId="49" fontId="9" fillId="6" borderId="0" xfId="2" applyNumberFormat="1" applyFill="1" applyAlignment="1" applyProtection="1">
      <alignment horizontal="left" vertical="center" wrapText="1"/>
      <protection locked="0"/>
    </xf>
    <xf numFmtId="0" fontId="8" fillId="0" borderId="2" xfId="0" applyFont="1" applyBorder="1" applyAlignment="1">
      <alignment horizontal="left" vertical="center" wrapText="1"/>
    </xf>
    <xf numFmtId="0" fontId="8" fillId="0" borderId="4" xfId="0" applyFont="1" applyBorder="1" applyAlignment="1">
      <alignment horizontal="left" vertical="center" wrapText="1"/>
    </xf>
    <xf numFmtId="0" fontId="25" fillId="2" borderId="7" xfId="7" quotePrefix="1" applyFont="1" applyFill="1" applyBorder="1" applyAlignment="1">
      <alignment horizontal="center" vertical="center" wrapText="1"/>
    </xf>
    <xf numFmtId="0" fontId="27" fillId="17" borderId="12" xfId="14" quotePrefix="1" applyFont="1" applyFill="1" applyBorder="1" applyAlignment="1">
      <alignment horizontal="left" vertical="top" wrapText="1"/>
    </xf>
    <xf numFmtId="0" fontId="27" fillId="17" borderId="7" xfId="14" quotePrefix="1" applyFont="1" applyFill="1" applyBorder="1" applyAlignment="1">
      <alignment horizontal="left" vertical="top" wrapText="1"/>
    </xf>
    <xf numFmtId="0" fontId="25" fillId="0" borderId="2" xfId="0" applyFont="1" applyBorder="1" applyAlignment="1">
      <alignment horizontal="left" vertical="center" wrapText="1"/>
    </xf>
    <xf numFmtId="0" fontId="25" fillId="0" borderId="3" xfId="0" applyFont="1" applyBorder="1" applyAlignment="1">
      <alignment horizontal="left" vertical="center" wrapText="1"/>
    </xf>
    <xf numFmtId="0" fontId="25" fillId="0" borderId="4" xfId="0" applyFont="1" applyBorder="1" applyAlignment="1">
      <alignment horizontal="left" vertical="center" wrapText="1"/>
    </xf>
    <xf numFmtId="0" fontId="29" fillId="0" borderId="1" xfId="0" applyFont="1" applyBorder="1" applyAlignment="1">
      <alignment horizontal="left" vertical="center" wrapText="1"/>
    </xf>
    <xf numFmtId="0" fontId="28" fillId="6" borderId="1" xfId="2" applyNumberFormat="1" applyFont="1" applyFill="1" applyBorder="1" applyAlignment="1">
      <alignment horizontal="center" vertical="center" wrapText="1"/>
    </xf>
    <xf numFmtId="173" fontId="31" fillId="19" borderId="2" xfId="0" applyNumberFormat="1" applyFont="1" applyFill="1" applyBorder="1" applyAlignment="1" applyProtection="1">
      <alignment horizontal="center" vertical="center"/>
      <protection locked="0"/>
    </xf>
    <xf numFmtId="173" fontId="31" fillId="19" borderId="4" xfId="0" applyNumberFormat="1" applyFont="1" applyFill="1" applyBorder="1" applyAlignment="1" applyProtection="1">
      <alignment horizontal="center" vertical="center"/>
      <protection locked="0"/>
    </xf>
    <xf numFmtId="0" fontId="7" fillId="0" borderId="1" xfId="0" applyFont="1" applyBorder="1" applyAlignment="1">
      <alignment horizontal="center" vertical="center" wrapText="1"/>
    </xf>
    <xf numFmtId="0" fontId="29" fillId="7" borderId="2" xfId="0" applyFont="1" applyFill="1" applyBorder="1" applyAlignment="1" applyProtection="1">
      <alignment horizontal="center" vertical="center" wrapText="1"/>
      <protection locked="0"/>
    </xf>
    <xf numFmtId="0" fontId="29" fillId="7" borderId="4" xfId="0" applyFont="1" applyFill="1" applyBorder="1" applyAlignment="1" applyProtection="1">
      <alignment horizontal="center" vertical="center" wrapText="1"/>
      <protection locked="0"/>
    </xf>
    <xf numFmtId="0" fontId="7" fillId="0" borderId="2" xfId="0" applyFont="1" applyBorder="1" applyAlignment="1">
      <alignment horizontal="left" vertical="center" wrapText="1"/>
    </xf>
    <xf numFmtId="0" fontId="7" fillId="0" borderId="3" xfId="0" applyFont="1" applyBorder="1" applyAlignment="1">
      <alignment horizontal="left" vertical="center" wrapText="1"/>
    </xf>
    <xf numFmtId="0" fontId="7" fillId="0" borderId="4" xfId="0" applyFont="1" applyBorder="1" applyAlignment="1">
      <alignment horizontal="left" vertical="center" wrapText="1"/>
    </xf>
    <xf numFmtId="0" fontId="25" fillId="2" borderId="7" xfId="7" quotePrefix="1" applyFont="1" applyFill="1" applyBorder="1" applyAlignment="1">
      <alignment horizontal="left" vertical="center" wrapText="1"/>
    </xf>
    <xf numFmtId="0" fontId="25" fillId="2" borderId="7" xfId="0" quotePrefix="1" applyFont="1" applyFill="1" applyBorder="1" applyAlignment="1">
      <alignment horizontal="left" vertical="center" wrapText="1"/>
    </xf>
    <xf numFmtId="0" fontId="25" fillId="0" borderId="1" xfId="0" applyFont="1" applyBorder="1" applyAlignment="1">
      <alignment horizontal="center" vertical="center" wrapText="1"/>
    </xf>
    <xf numFmtId="0" fontId="29" fillId="7" borderId="10" xfId="0" applyFont="1" applyFill="1" applyBorder="1" applyAlignment="1" applyProtection="1">
      <alignment horizontal="center" vertical="center" wrapText="1"/>
      <protection locked="0"/>
    </xf>
    <xf numFmtId="0" fontId="29" fillId="7" borderId="0" xfId="0" applyFont="1" applyFill="1" applyAlignment="1" applyProtection="1">
      <alignment horizontal="center" vertical="center" wrapText="1"/>
      <protection locked="0"/>
    </xf>
    <xf numFmtId="0" fontId="8" fillId="0" borderId="1" xfId="0" applyFont="1" applyBorder="1" applyAlignment="1">
      <alignment horizontal="left" vertical="center" wrapText="1"/>
    </xf>
    <xf numFmtId="0" fontId="30" fillId="18" borderId="1" xfId="0" applyFont="1" applyFill="1" applyBorder="1" applyAlignment="1" applyProtection="1">
      <alignment horizontal="center" vertical="center" wrapText="1"/>
      <protection locked="0"/>
    </xf>
    <xf numFmtId="0" fontId="28" fillId="6" borderId="2" xfId="2" applyNumberFormat="1" applyFont="1" applyFill="1" applyBorder="1" applyAlignment="1">
      <alignment horizontal="center" vertical="center" wrapText="1"/>
    </xf>
    <xf numFmtId="0" fontId="28" fillId="6" borderId="3" xfId="2" applyNumberFormat="1" applyFont="1" applyFill="1" applyBorder="1" applyAlignment="1">
      <alignment horizontal="center" vertical="center" wrapText="1"/>
    </xf>
    <xf numFmtId="0" fontId="28" fillId="6" borderId="4" xfId="2" applyNumberFormat="1" applyFont="1" applyFill="1" applyBorder="1" applyAlignment="1">
      <alignment horizontal="center" vertical="center" wrapText="1"/>
    </xf>
    <xf numFmtId="0" fontId="29" fillId="7" borderId="2" xfId="7" applyFont="1" applyFill="1" applyBorder="1" applyAlignment="1">
      <alignment horizontal="center" vertical="center" wrapText="1"/>
    </xf>
    <xf numFmtId="0" fontId="29" fillId="7" borderId="3" xfId="7" applyFont="1" applyFill="1" applyBorder="1" applyAlignment="1">
      <alignment horizontal="center" vertical="center" wrapText="1"/>
    </xf>
    <xf numFmtId="0" fontId="29" fillId="7" borderId="4" xfId="7" applyFont="1" applyFill="1" applyBorder="1" applyAlignment="1">
      <alignment horizontal="center" vertical="center" wrapText="1"/>
    </xf>
    <xf numFmtId="0" fontId="37" fillId="0" borderId="5" xfId="7" applyFont="1" applyBorder="1" applyAlignment="1">
      <alignment vertical="top" wrapText="1"/>
    </xf>
    <xf numFmtId="0" fontId="37" fillId="0" borderId="13" xfId="7" applyFont="1" applyBorder="1" applyAlignment="1">
      <alignment vertical="top" wrapText="1"/>
    </xf>
    <xf numFmtId="0" fontId="25" fillId="0" borderId="13" xfId="7" applyFont="1" applyBorder="1" applyAlignment="1">
      <alignment vertical="top" wrapText="1"/>
    </xf>
    <xf numFmtId="0" fontId="25" fillId="0" borderId="14" xfId="7" applyFont="1" applyBorder="1" applyAlignment="1">
      <alignment vertical="top" wrapText="1"/>
    </xf>
    <xf numFmtId="0" fontId="37" fillId="0" borderId="2" xfId="7" applyFont="1" applyBorder="1" applyAlignment="1">
      <alignment wrapText="1"/>
    </xf>
    <xf numFmtId="0" fontId="37" fillId="0" borderId="3" xfId="7" applyFont="1" applyBorder="1" applyAlignment="1">
      <alignment wrapText="1"/>
    </xf>
    <xf numFmtId="0" fontId="29" fillId="0" borderId="3" xfId="7" applyFont="1" applyBorder="1"/>
    <xf numFmtId="0" fontId="29" fillId="0" borderId="4" xfId="7" applyFont="1" applyBorder="1"/>
    <xf numFmtId="0" fontId="38" fillId="0" borderId="2" xfId="7" applyFont="1" applyBorder="1" applyAlignment="1">
      <alignment wrapText="1"/>
    </xf>
    <xf numFmtId="0" fontId="38" fillId="0" borderId="3" xfId="7" applyFont="1" applyBorder="1" applyAlignment="1">
      <alignment wrapText="1"/>
    </xf>
    <xf numFmtId="0" fontId="25" fillId="0" borderId="3" xfId="7" applyFont="1" applyBorder="1"/>
    <xf numFmtId="0" fontId="25" fillId="0" borderId="4" xfId="7" applyFont="1" applyBorder="1"/>
    <xf numFmtId="0" fontId="37" fillId="0" borderId="14" xfId="7" applyFont="1" applyBorder="1" applyAlignment="1">
      <alignment vertical="top" wrapText="1"/>
    </xf>
    <xf numFmtId="0" fontId="28" fillId="6" borderId="1" xfId="2" applyNumberFormat="1" applyFont="1" applyFill="1" applyBorder="1" applyAlignment="1" applyProtection="1">
      <alignment horizontal="center" vertical="center" wrapText="1"/>
    </xf>
    <xf numFmtId="0" fontId="25" fillId="0" borderId="1" xfId="0" applyFont="1" applyBorder="1" applyAlignment="1">
      <alignment horizontal="left" vertical="center" wrapText="1"/>
    </xf>
    <xf numFmtId="0" fontId="25" fillId="0" borderId="2" xfId="0" applyFont="1" applyBorder="1" applyAlignment="1">
      <alignment horizontal="center" vertical="center" wrapText="1"/>
    </xf>
    <xf numFmtId="0" fontId="25" fillId="0" borderId="3" xfId="0" applyFont="1" applyBorder="1" applyAlignment="1">
      <alignment horizontal="center" vertical="center" wrapText="1"/>
    </xf>
    <xf numFmtId="0" fontId="25" fillId="0" borderId="4" xfId="0" applyFont="1" applyBorder="1" applyAlignment="1">
      <alignment horizontal="center" vertical="center" wrapText="1"/>
    </xf>
    <xf numFmtId="0" fontId="29" fillId="7" borderId="2" xfId="7" applyFont="1" applyFill="1" applyBorder="1" applyAlignment="1" applyProtection="1">
      <alignment horizontal="center" vertical="center" wrapText="1"/>
      <protection locked="0"/>
    </xf>
    <xf numFmtId="0" fontId="29" fillId="7" borderId="3" xfId="7" applyFont="1" applyFill="1" applyBorder="1" applyAlignment="1" applyProtection="1">
      <alignment horizontal="center" vertical="center" wrapText="1"/>
      <protection locked="0"/>
    </xf>
    <xf numFmtId="0" fontId="29" fillId="7" borderId="4" xfId="7" applyFont="1" applyFill="1" applyBorder="1" applyAlignment="1" applyProtection="1">
      <alignment horizontal="center" vertical="center" wrapText="1"/>
      <protection locked="0"/>
    </xf>
    <xf numFmtId="0" fontId="25" fillId="0" borderId="7" xfId="7" applyFont="1" applyBorder="1" applyAlignment="1">
      <alignment horizontal="left" vertical="center" wrapText="1"/>
    </xf>
    <xf numFmtId="0" fontId="25" fillId="0" borderId="2" xfId="7" applyFont="1" applyBorder="1" applyAlignment="1">
      <alignment horizontal="left" vertical="center" wrapText="1"/>
    </xf>
    <xf numFmtId="0" fontId="25" fillId="0" borderId="3" xfId="7" applyFont="1" applyBorder="1" applyAlignment="1">
      <alignment horizontal="left" vertical="center" wrapText="1"/>
    </xf>
    <xf numFmtId="0" fontId="25" fillId="0" borderId="4" xfId="7" applyFont="1" applyBorder="1" applyAlignment="1">
      <alignment horizontal="left" vertical="center" wrapText="1"/>
    </xf>
    <xf numFmtId="0" fontId="24" fillId="17" borderId="0" xfId="7" applyFont="1" applyFill="1" applyAlignment="1">
      <alignment horizontal="left" wrapText="1"/>
    </xf>
    <xf numFmtId="0" fontId="27" fillId="17" borderId="0" xfId="14" quotePrefix="1" applyFont="1" applyFill="1" applyBorder="1" applyAlignment="1">
      <alignment horizontal="left" vertical="top" wrapText="1"/>
    </xf>
    <xf numFmtId="0" fontId="29" fillId="7" borderId="5" xfId="7" applyFont="1" applyFill="1" applyBorder="1" applyAlignment="1" applyProtection="1">
      <alignment vertical="center" wrapText="1"/>
      <protection locked="0"/>
    </xf>
    <xf numFmtId="0" fontId="29" fillId="7" borderId="13" xfId="7" applyFont="1" applyFill="1" applyBorder="1" applyAlignment="1" applyProtection="1">
      <alignment vertical="center" wrapText="1"/>
      <protection locked="0"/>
    </xf>
    <xf numFmtId="0" fontId="29" fillId="7" borderId="14" xfId="7" applyFont="1" applyFill="1" applyBorder="1" applyAlignment="1" applyProtection="1">
      <alignment vertical="center" wrapText="1"/>
      <protection locked="0"/>
    </xf>
    <xf numFmtId="0" fontId="29" fillId="7" borderId="5" xfId="7" applyFont="1" applyFill="1" applyBorder="1" applyAlignment="1" applyProtection="1">
      <alignment vertical="center"/>
      <protection locked="0"/>
    </xf>
    <xf numFmtId="0" fontId="29" fillId="7" borderId="13" xfId="7" applyFont="1" applyFill="1" applyBorder="1" applyAlignment="1" applyProtection="1">
      <alignment vertical="center"/>
      <protection locked="0"/>
    </xf>
    <xf numFmtId="0" fontId="29" fillId="7" borderId="14" xfId="7" applyFont="1" applyFill="1" applyBorder="1" applyAlignment="1" applyProtection="1">
      <alignment vertical="center"/>
      <protection locked="0"/>
    </xf>
    <xf numFmtId="0" fontId="7" fillId="0" borderId="0" xfId="0" quotePrefix="1" applyFont="1" applyAlignment="1">
      <alignment horizontal="left"/>
    </xf>
    <xf numFmtId="0" fontId="8" fillId="7" borderId="2" xfId="0" applyFont="1" applyFill="1" applyBorder="1" applyAlignment="1">
      <alignment horizontal="left" vertical="center" wrapText="1"/>
    </xf>
    <xf numFmtId="0" fontId="8" fillId="7" borderId="3" xfId="0" applyFont="1" applyFill="1" applyBorder="1" applyAlignment="1">
      <alignment horizontal="left" vertical="center" wrapText="1"/>
    </xf>
    <xf numFmtId="0" fontId="8" fillId="7" borderId="4" xfId="0" applyFont="1" applyFill="1" applyBorder="1" applyAlignment="1">
      <alignment horizontal="left" vertical="center" wrapText="1"/>
    </xf>
    <xf numFmtId="0" fontId="18" fillId="6" borderId="2" xfId="2" applyNumberFormat="1" applyFont="1" applyFill="1" applyBorder="1" applyAlignment="1" applyProtection="1">
      <alignment horizontal="center" vertical="center" wrapText="1"/>
    </xf>
    <xf numFmtId="0" fontId="18" fillId="6" borderId="3" xfId="2" applyNumberFormat="1" applyFont="1" applyFill="1" applyBorder="1" applyAlignment="1" applyProtection="1">
      <alignment horizontal="center" vertical="center" wrapText="1"/>
    </xf>
    <xf numFmtId="0" fontId="18" fillId="6" borderId="4" xfId="2" applyNumberFormat="1" applyFont="1" applyFill="1" applyBorder="1" applyAlignment="1" applyProtection="1">
      <alignment horizontal="center" vertical="center" wrapText="1"/>
    </xf>
    <xf numFmtId="0" fontId="18" fillId="6" borderId="2" xfId="2" applyNumberFormat="1" applyFont="1" applyFill="1" applyBorder="1" applyAlignment="1" applyProtection="1">
      <alignment horizontal="left" vertical="center" wrapText="1"/>
    </xf>
    <xf numFmtId="0" fontId="18" fillId="6" borderId="3" xfId="2" applyNumberFormat="1" applyFont="1" applyFill="1" applyBorder="1" applyAlignment="1" applyProtection="1">
      <alignment horizontal="left" vertical="center" wrapText="1"/>
    </xf>
    <xf numFmtId="0" fontId="18" fillId="6" borderId="4" xfId="2" applyNumberFormat="1" applyFont="1" applyFill="1" applyBorder="1" applyAlignment="1" applyProtection="1">
      <alignment horizontal="left" vertical="center" wrapText="1"/>
    </xf>
    <xf numFmtId="0" fontId="7" fillId="0" borderId="0" xfId="0" quotePrefix="1" applyFont="1" applyAlignment="1">
      <alignment horizontal="left" vertical="top" wrapText="1"/>
    </xf>
  </cellXfs>
  <cellStyles count="22">
    <cellStyle name="40% - Accent1 2" xfId="16" xr:uid="{00000000-0005-0000-0000-000000000000}"/>
    <cellStyle name="40% - Accent4 2" xfId="17" xr:uid="{00000000-0005-0000-0000-000001000000}"/>
    <cellStyle name="60% - Accent2" xfId="10" builtinId="36"/>
    <cellStyle name="Accent1" xfId="9" builtinId="29"/>
    <cellStyle name="Accent4" xfId="11" builtinId="41"/>
    <cellStyle name="Accent6" xfId="12" builtinId="49"/>
    <cellStyle name="Comma 2" xfId="8" xr:uid="{00000000-0005-0000-0000-000007000000}"/>
    <cellStyle name="Comma 2 2" xfId="20" xr:uid="{032B3A78-8909-47C5-942C-14204CAEE1ED}"/>
    <cellStyle name="Heading 2" xfId="5" builtinId="17"/>
    <cellStyle name="Heading 3" xfId="6" builtinId="18"/>
    <cellStyle name="Heading 4" xfId="2" builtinId="19"/>
    <cellStyle name="Hyperlink" xfId="4" builtinId="8"/>
    <cellStyle name="Input" xfId="3" builtinId="20"/>
    <cellStyle name="Neutral" xfId="14" builtinId="28"/>
    <cellStyle name="Neutral 2" xfId="18" xr:uid="{00000000-0005-0000-0000-00000E000000}"/>
    <cellStyle name="Normal" xfId="0" builtinId="0"/>
    <cellStyle name="Normal 2" xfId="7" xr:uid="{00000000-0005-0000-0000-000010000000}"/>
    <cellStyle name="Normal 3" xfId="13" xr:uid="{00000000-0005-0000-0000-000011000000}"/>
    <cellStyle name="Normal 3 2" xfId="19" xr:uid="{00000000-0005-0000-0000-000012000000}"/>
    <cellStyle name="Normal 3 3" xfId="21" xr:uid="{1F27B987-7285-4B84-BEF5-03D76D9EA758}"/>
    <cellStyle name="Normal_Sheet1" xfId="1" xr:uid="{00000000-0005-0000-0000-000013000000}"/>
    <cellStyle name="Text_CEPATNEI" xfId="15" xr:uid="{00000000-0005-0000-0000-000014000000}"/>
  </cellStyles>
  <dxfs count="4">
    <dxf>
      <font>
        <color theme="0" tint="-0.14996795556505021"/>
      </font>
      <fill>
        <patternFill>
          <bgColor theme="0" tint="-0.14996795556505021"/>
        </patternFill>
      </fill>
    </dxf>
    <dxf>
      <font>
        <color theme="0" tint="-0.14996795556505021"/>
      </font>
      <fill>
        <patternFill>
          <bgColor theme="0" tint="-0.14996795556505021"/>
        </patternFill>
      </fill>
    </dxf>
    <dxf>
      <font>
        <color theme="0" tint="-0.14996795556505021"/>
      </font>
      <fill>
        <patternFill>
          <bgColor theme="0" tint="-0.14996795556505021"/>
        </patternFill>
      </fill>
    </dxf>
    <dxf>
      <numFmt numFmtId="2" formatCode="0.00"/>
    </dxf>
  </dxfs>
  <tableStyles count="0" defaultTableStyle="TableStyleMedium9" defaultPivotStyle="PivotStyleLight16"/>
  <colors>
    <mruColors>
      <color rgb="FFFFBE82"/>
      <color rgb="FFFFCC99"/>
      <color rgb="FFB4FFCC"/>
      <color rgb="FFB8D2BB"/>
      <color rgb="FF91FFCC"/>
      <color rgb="FF8CFFCC"/>
      <color rgb="FFCCFFCC"/>
      <color rgb="FFCCFFFF"/>
      <color rgb="FFCCCCFF"/>
      <color rgb="FF99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twoCellAnchor>
    <xdr:from>
      <xdr:col>0</xdr:col>
      <xdr:colOff>74084</xdr:colOff>
      <xdr:row>1</xdr:row>
      <xdr:rowOff>9524</xdr:rowOff>
    </xdr:from>
    <xdr:to>
      <xdr:col>5</xdr:col>
      <xdr:colOff>328083</xdr:colOff>
      <xdr:row>26</xdr:row>
      <xdr:rowOff>66674</xdr:rowOff>
    </xdr:to>
    <xdr:sp macro="" textlink="">
      <xdr:nvSpPr>
        <xdr:cNvPr id="2" name="Rectangle 1">
          <a:extLst>
            <a:ext uri="{FF2B5EF4-FFF2-40B4-BE49-F238E27FC236}">
              <a16:creationId xmlns:a16="http://schemas.microsoft.com/office/drawing/2014/main" id="{00000000-0008-0000-0B00-000002000000}"/>
            </a:ext>
          </a:extLst>
        </xdr:cNvPr>
        <xdr:cNvSpPr/>
      </xdr:nvSpPr>
      <xdr:spPr>
        <a:xfrm>
          <a:off x="74084" y="342899"/>
          <a:ext cx="5607049" cy="4105275"/>
        </a:xfrm>
        <a:prstGeom prst="rect">
          <a:avLst/>
        </a:prstGeom>
        <a:solidFill>
          <a:srgbClr val="CCFFFF"/>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t"/>
        <a:lstStyle/>
        <a:p>
          <a:pPr algn="l"/>
          <a:r>
            <a:rPr lang="en-GB" sz="900" b="1">
              <a:solidFill>
                <a:sysClr val="windowText" lastClr="000000"/>
              </a:solidFill>
            </a:rPr>
            <a:t>Notes:</a:t>
          </a:r>
        </a:p>
        <a:p>
          <a:r>
            <a:rPr lang="en-GB" sz="900">
              <a:solidFill>
                <a:sysClr val="windowText" lastClr="000000"/>
              </a:solidFill>
              <a:effectLst/>
              <a:latin typeface="+mn-lt"/>
              <a:ea typeface="+mn-ea"/>
              <a:cs typeface="+mn-cs"/>
            </a:rPr>
            <a:t>There are a few governing rules that should be applied:</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Specific notes for application of or tariffss:</a:t>
          </a:r>
        </a:p>
        <a:p>
          <a:pPr lvl="1"/>
          <a:r>
            <a:rPr lang="en-GB" sz="900">
              <a:solidFill>
                <a:sysClr val="windowText" lastClr="000000"/>
              </a:solidFill>
              <a:effectLst/>
              <a:latin typeface="+mn-lt"/>
              <a:ea typeface="+mn-ea"/>
              <a:cs typeface="+mn-cs"/>
            </a:rPr>
            <a:t>All tariffs are all delinked and set time bands are applied in place of the TPR’s timebands.</a:t>
          </a:r>
        </a:p>
        <a:p>
          <a:endParaRPr lang="en-GB" sz="900">
            <a:solidFill>
              <a:sysClr val="windowText" lastClr="000000"/>
            </a:solidFill>
            <a:effectLst/>
            <a:latin typeface="+mn-lt"/>
            <a:ea typeface="+mn-ea"/>
            <a:cs typeface="+mn-cs"/>
          </a:endParaRP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The following rules apply when allocating tariffs in DNO areas.</a:t>
          </a:r>
        </a:p>
        <a:p>
          <a:pPr lvl="1"/>
          <a:r>
            <a:rPr lang="en-GB" sz="900">
              <a:solidFill>
                <a:sysClr val="windowText" lastClr="000000"/>
              </a:solidFill>
              <a:effectLst/>
              <a:latin typeface="+mn-lt"/>
              <a:ea typeface="+mn-ea"/>
              <a:cs typeface="+mn-cs"/>
            </a:rPr>
            <a:t>1, G and U should be applied straight to the appropriate SSC  to identify generation and UMS tariffs.</a:t>
          </a:r>
        </a:p>
        <a:p>
          <a:pPr lvl="1"/>
          <a:r>
            <a:rPr lang="en-GB" sz="900">
              <a:solidFill>
                <a:sysClr val="windowText" lastClr="000000"/>
              </a:solidFill>
              <a:effectLst/>
              <a:latin typeface="+mn-lt"/>
              <a:ea typeface="+mn-ea"/>
              <a:cs typeface="+mn-cs"/>
            </a:rPr>
            <a:t>Then considering the SSC</a:t>
          </a:r>
          <a:r>
            <a:rPr lang="en-GB" sz="900" baseline="0">
              <a:solidFill>
                <a:sysClr val="windowText" lastClr="000000"/>
              </a:solidFill>
              <a:effectLst/>
              <a:latin typeface="+mn-lt"/>
              <a:ea typeface="+mn-ea"/>
              <a:cs typeface="+mn-cs"/>
            </a:rPr>
            <a:t> </a:t>
          </a:r>
          <a:r>
            <a:rPr lang="en-GB" sz="900">
              <a:solidFill>
                <a:sysClr val="windowText" lastClr="000000"/>
              </a:solidFill>
              <a:effectLst/>
              <a:latin typeface="+mn-lt"/>
              <a:ea typeface="+mn-ea"/>
              <a:cs typeface="+mn-cs"/>
            </a:rPr>
            <a:t>alongside the PC.</a:t>
          </a:r>
        </a:p>
        <a:p>
          <a:pPr lvl="1"/>
          <a:r>
            <a:rPr lang="en-GB" sz="900">
              <a:solidFill>
                <a:sysClr val="windowText" lastClr="000000"/>
              </a:solidFill>
              <a:effectLst/>
              <a:latin typeface="+mn-lt"/>
              <a:ea typeface="+mn-ea"/>
              <a:cs typeface="+mn-cs"/>
            </a:rPr>
            <a:t>2, PC1s should be labelled Domestic Aggregated.</a:t>
          </a:r>
        </a:p>
        <a:p>
          <a:pPr lvl="1"/>
          <a:r>
            <a:rPr lang="en-GB" sz="900">
              <a:solidFill>
                <a:sysClr val="windowText" lastClr="000000"/>
              </a:solidFill>
              <a:effectLst/>
              <a:latin typeface="+mn-lt"/>
              <a:ea typeface="+mn-ea"/>
              <a:cs typeface="+mn-cs"/>
            </a:rPr>
            <a:t>3, PC2s with SSCs with A/R should be labelled Domestic Aggregated (related MPAN).</a:t>
          </a:r>
        </a:p>
        <a:p>
          <a:pPr lvl="1"/>
          <a:r>
            <a:rPr lang="en-GB" sz="900">
              <a:solidFill>
                <a:sysClr val="windowText" lastClr="000000"/>
              </a:solidFill>
              <a:effectLst/>
              <a:latin typeface="+mn-lt"/>
              <a:ea typeface="+mn-ea"/>
              <a:cs typeface="+mn-cs"/>
            </a:rPr>
            <a:t>4, Remaining PC2s should be labelled Domestic Aggregated.</a:t>
          </a:r>
        </a:p>
        <a:p>
          <a:pPr lvl="1"/>
          <a:r>
            <a:rPr lang="en-GB" sz="900">
              <a:solidFill>
                <a:sysClr val="windowText" lastClr="000000"/>
              </a:solidFill>
              <a:effectLst/>
              <a:latin typeface="+mn-lt"/>
              <a:ea typeface="+mn-ea"/>
              <a:cs typeface="+mn-cs"/>
            </a:rPr>
            <a:t>5, PC3s should be labelled Non Domestic Aggregated.</a:t>
          </a:r>
        </a:p>
        <a:p>
          <a:pPr lvl="1"/>
          <a:r>
            <a:rPr lang="en-GB" sz="900">
              <a:solidFill>
                <a:sysClr val="windowText" lastClr="000000"/>
              </a:solidFill>
              <a:effectLst/>
              <a:latin typeface="+mn-lt"/>
              <a:ea typeface="+mn-ea"/>
              <a:cs typeface="+mn-cs"/>
            </a:rPr>
            <a:t>6, PC4s with SSCs with A/R should be labelled Non Domestic Aggregated (related MPAN).</a:t>
          </a:r>
        </a:p>
        <a:p>
          <a:pPr lvl="1"/>
          <a:r>
            <a:rPr lang="en-GB" sz="900">
              <a:solidFill>
                <a:sysClr val="windowText" lastClr="000000"/>
              </a:solidFill>
              <a:effectLst/>
              <a:latin typeface="+mn-lt"/>
              <a:ea typeface="+mn-ea"/>
              <a:cs typeface="+mn-cs"/>
            </a:rPr>
            <a:t>7, Remaining PC4s should be labelled Non Domestic Aggregated.</a:t>
          </a:r>
        </a:p>
        <a:p>
          <a:pPr lvl="1"/>
          <a:r>
            <a:rPr lang="en-GB" sz="900">
              <a:solidFill>
                <a:sysClr val="windowText" lastClr="000000"/>
              </a:solidFill>
              <a:effectLst/>
              <a:latin typeface="+mn-lt"/>
              <a:ea typeface="+mn-ea"/>
              <a:cs typeface="+mn-cs"/>
            </a:rPr>
            <a:t>8, PC5 – 8s should be labelled</a:t>
          </a:r>
          <a:r>
            <a:rPr lang="en-GB" sz="900" baseline="0">
              <a:solidFill>
                <a:sysClr val="windowText" lastClr="000000"/>
              </a:solidFill>
              <a:effectLst/>
              <a:latin typeface="+mn-lt"/>
              <a:ea typeface="+mn-ea"/>
              <a:cs typeface="+mn-cs"/>
            </a:rPr>
            <a:t> </a:t>
          </a:r>
          <a:r>
            <a:rPr lang="en-GB" sz="900">
              <a:solidFill>
                <a:sysClr val="windowText" lastClr="000000"/>
              </a:solidFill>
              <a:effectLst/>
              <a:latin typeface="+mn-lt"/>
              <a:ea typeface="+mn-ea"/>
              <a:cs typeface="+mn-cs"/>
            </a:rPr>
            <a:t>Non Domestic Aggregated.</a:t>
          </a:r>
        </a:p>
        <a:p>
          <a:r>
            <a:rPr lang="en-GB" sz="900">
              <a:solidFill>
                <a:sysClr val="windowText" lastClr="000000"/>
              </a:solidFill>
              <a:effectLst/>
              <a:latin typeface="+mn-lt"/>
              <a:ea typeface="+mn-ea"/>
              <a:cs typeface="+mn-cs"/>
            </a:rPr>
            <a:t> </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Common decode:</a:t>
          </a:r>
        </a:p>
        <a:p>
          <a:pPr lvl="1"/>
          <a:r>
            <a:rPr lang="en-GB" sz="900">
              <a:solidFill>
                <a:sysClr val="windowText" lastClr="000000"/>
              </a:solidFill>
              <a:effectLst/>
              <a:latin typeface="+mn-lt"/>
              <a:ea typeface="+mn-ea"/>
              <a:cs typeface="+mn-cs"/>
            </a:rPr>
            <a:t>A: Aggregated - replaces the Day &amp; Night rates (1 &amp; 2)</a:t>
          </a:r>
        </a:p>
        <a:p>
          <a:pPr lvl="1"/>
          <a:r>
            <a:rPr lang="en-GB" sz="900">
              <a:solidFill>
                <a:sysClr val="windowText" lastClr="000000"/>
              </a:solidFill>
              <a:effectLst/>
              <a:latin typeface="+mn-lt"/>
              <a:ea typeface="+mn-ea"/>
              <a:cs typeface="+mn-cs"/>
            </a:rPr>
            <a:t>A/R: Aggregated if on PC1</a:t>
          </a:r>
          <a:r>
            <a:rPr lang="en-GB" sz="900" baseline="0">
              <a:solidFill>
                <a:sysClr val="windowText" lastClr="000000"/>
              </a:solidFill>
              <a:effectLst/>
              <a:latin typeface="+mn-lt"/>
              <a:ea typeface="+mn-ea"/>
              <a:cs typeface="+mn-cs"/>
            </a:rPr>
            <a:t> / PC3 / PC5 / PC6 / PC7 / PC8 </a:t>
          </a:r>
          <a:r>
            <a:rPr lang="en-GB" sz="900">
              <a:solidFill>
                <a:sysClr val="windowText" lastClr="000000"/>
              </a:solidFill>
              <a:effectLst/>
              <a:latin typeface="+mn-lt"/>
              <a:ea typeface="+mn-ea"/>
              <a:cs typeface="+mn-cs"/>
            </a:rPr>
            <a:t> or Aggregated (related MPAN) if on PC2 / PC4</a:t>
          </a:r>
        </a:p>
        <a:p>
          <a:pPr lvl="1"/>
          <a:r>
            <a:rPr lang="en-GB" sz="900">
              <a:solidFill>
                <a:sysClr val="windowText" lastClr="000000"/>
              </a:solidFill>
              <a:effectLst/>
              <a:latin typeface="+mn-lt"/>
              <a:ea typeface="+mn-ea"/>
              <a:cs typeface="+mn-cs"/>
            </a:rPr>
            <a:t>G: Generation</a:t>
          </a:r>
        </a:p>
        <a:p>
          <a:pPr lvl="1"/>
          <a:r>
            <a:rPr lang="en-GB" sz="900">
              <a:solidFill>
                <a:sysClr val="windowText" lastClr="000000"/>
              </a:solidFill>
              <a:effectLst/>
              <a:latin typeface="+mn-lt"/>
              <a:ea typeface="+mn-ea"/>
              <a:cs typeface="+mn-cs"/>
            </a:rPr>
            <a:t>U: Unmetered</a:t>
          </a:r>
          <a:r>
            <a:rPr lang="en-GB" sz="900" baseline="0">
              <a:solidFill>
                <a:sysClr val="windowText" lastClr="000000"/>
              </a:solidFill>
              <a:effectLst/>
              <a:latin typeface="+mn-lt"/>
              <a:ea typeface="+mn-ea"/>
              <a:cs typeface="+mn-cs"/>
            </a:rPr>
            <a:t> Supplies</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25401</xdr:colOff>
      <xdr:row>24</xdr:row>
      <xdr:rowOff>117476</xdr:rowOff>
    </xdr:from>
    <xdr:to>
      <xdr:col>9</xdr:col>
      <xdr:colOff>92076</xdr:colOff>
      <xdr:row>31</xdr:row>
      <xdr:rowOff>73026</xdr:rowOff>
    </xdr:to>
    <xdr:sp macro="" textlink="">
      <xdr:nvSpPr>
        <xdr:cNvPr id="2" name="TextBox 1">
          <a:extLst>
            <a:ext uri="{FF2B5EF4-FFF2-40B4-BE49-F238E27FC236}">
              <a16:creationId xmlns:a16="http://schemas.microsoft.com/office/drawing/2014/main" id="{00000000-0008-0000-0D00-000002000000}"/>
            </a:ext>
          </a:extLst>
        </xdr:cNvPr>
        <xdr:cNvSpPr txBox="1"/>
      </xdr:nvSpPr>
      <xdr:spPr>
        <a:xfrm>
          <a:off x="187326" y="8775701"/>
          <a:ext cx="8248650" cy="1089025"/>
        </a:xfrm>
        <a:prstGeom prst="rect">
          <a:avLst/>
        </a:prstGeom>
        <a:solidFill>
          <a:srgbClr val="CCFFCC"/>
        </a:solidFill>
        <a:ln/>
      </xdr:spPr>
      <xdr:style>
        <a:lnRef idx="1">
          <a:schemeClr val="accent1"/>
        </a:lnRef>
        <a:fillRef idx="3">
          <a:schemeClr val="accent1"/>
        </a:fillRef>
        <a:effectRef idx="2">
          <a:schemeClr val="accent1"/>
        </a:effectRef>
        <a:fontRef idx="minor">
          <a:schemeClr val="lt1"/>
        </a:fontRef>
      </xdr:style>
      <xdr:txBody>
        <a:bodyPr vertOverflow="clip" horzOverflow="clip" wrap="square" rtlCol="0" anchor="t"/>
        <a:lstStyle/>
        <a:p>
          <a:r>
            <a:rPr lang="en-GB" sz="1100">
              <a:solidFill>
                <a:sysClr val="windowText" lastClr="000000"/>
              </a:solidFill>
            </a:rPr>
            <a:t>Note:</a:t>
          </a:r>
        </a:p>
        <a:p>
          <a:r>
            <a:rPr lang="en-GB" sz="1100" i="1">
              <a:solidFill>
                <a:schemeClr val="dk1"/>
              </a:solidFill>
              <a:effectLst/>
              <a:latin typeface="+mn-lt"/>
              <a:ea typeface="+mn-ea"/>
              <a:cs typeface="+mn-cs"/>
            </a:rPr>
            <a:t>For the purpose of forecasting the exceeded capacity charge, the input in this calculator uses the average daily exceeded capacity as this reduces the calculators complexity, however as per the Use of System Charging Statement, the exceeded portion of the capacity will be charged at the exceeded capacity charge p/kVA/day rate, based on the difference between the MIC/MEC and the actual capacity used.  This will be charged for the full duration of the month in which the breach occurs.”</a:t>
          </a:r>
          <a:endParaRPr lang="en-GB" sz="1100">
            <a:solidFill>
              <a:schemeClr val="dk1"/>
            </a:solidFill>
            <a:effectLst/>
            <a:latin typeface="+mn-lt"/>
            <a:ea typeface="+mn-ea"/>
            <a:cs typeface="+mn-cs"/>
          </a:endParaRPr>
        </a:p>
        <a:p>
          <a:endParaRPr lang="en-GB"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9.bin"/><Relationship Id="rId1" Type="http://schemas.openxmlformats.org/officeDocument/2006/relationships/printerSettings" Target="../printerSettings/printerSettings8.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5.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
    <pageSetUpPr fitToPage="1"/>
  </sheetPr>
  <dimension ref="A1:H27"/>
  <sheetViews>
    <sheetView showGridLines="0" tabSelected="1" zoomScale="90" zoomScaleNormal="90" zoomScaleSheetLayoutView="100" workbookViewId="0">
      <selection activeCell="B4" sqref="B4"/>
    </sheetView>
  </sheetViews>
  <sheetFormatPr defaultRowHeight="12.75" x14ac:dyDescent="0.2"/>
  <cols>
    <col min="1" max="1" width="70.28515625" customWidth="1"/>
    <col min="2" max="2" width="42.140625" customWidth="1"/>
    <col min="3" max="3" width="28" customWidth="1"/>
    <col min="4" max="4" width="18.140625" customWidth="1"/>
    <col min="5" max="5" width="21.5703125" customWidth="1"/>
  </cols>
  <sheetData>
    <row r="1" spans="1:8" x14ac:dyDescent="0.2">
      <c r="A1" s="1"/>
      <c r="B1" s="1"/>
      <c r="C1" s="1"/>
      <c r="D1" s="1"/>
      <c r="E1" s="1"/>
    </row>
    <row r="2" spans="1:8" ht="16.5" x14ac:dyDescent="0.2">
      <c r="A2" s="42" t="s">
        <v>347</v>
      </c>
      <c r="B2" s="8"/>
      <c r="C2" s="8"/>
      <c r="D2" s="8"/>
      <c r="E2" s="8"/>
    </row>
    <row r="3" spans="1:8" ht="15" x14ac:dyDescent="0.2">
      <c r="A3" s="8"/>
      <c r="B3" s="40" t="s">
        <v>348</v>
      </c>
      <c r="C3" s="39" t="s">
        <v>349</v>
      </c>
      <c r="D3" s="39" t="s">
        <v>20</v>
      </c>
      <c r="E3" s="39" t="s">
        <v>19</v>
      </c>
    </row>
    <row r="4" spans="1:8" ht="15" x14ac:dyDescent="0.2">
      <c r="A4" s="9" t="s">
        <v>347</v>
      </c>
      <c r="B4" s="2" t="s">
        <v>701</v>
      </c>
      <c r="C4" s="2" t="s">
        <v>699</v>
      </c>
      <c r="D4" s="2" t="s">
        <v>700</v>
      </c>
      <c r="E4" s="2" t="s">
        <v>480</v>
      </c>
    </row>
    <row r="5" spans="1:8" x14ac:dyDescent="0.2">
      <c r="A5" s="8"/>
      <c r="B5" s="8"/>
      <c r="C5" s="8"/>
      <c r="D5" s="8"/>
      <c r="E5" s="8"/>
    </row>
    <row r="6" spans="1:8" ht="16.5" x14ac:dyDescent="0.2">
      <c r="A6" s="11" t="s">
        <v>14</v>
      </c>
      <c r="B6" s="8"/>
      <c r="C6" s="8"/>
      <c r="D6" s="8"/>
      <c r="E6" s="8"/>
    </row>
    <row r="7" spans="1:8" ht="15" x14ac:dyDescent="0.2">
      <c r="A7" s="12" t="s">
        <v>15</v>
      </c>
      <c r="B7" s="209" t="s">
        <v>16</v>
      </c>
      <c r="C7" s="209"/>
      <c r="D7" s="209"/>
      <c r="E7" s="209"/>
    </row>
    <row r="8" spans="1:8" ht="30" customHeight="1" x14ac:dyDescent="0.2">
      <c r="A8" s="15" t="s">
        <v>392</v>
      </c>
      <c r="B8" s="205" t="s">
        <v>393</v>
      </c>
      <c r="C8" s="205"/>
      <c r="D8" s="205"/>
      <c r="E8" s="205"/>
    </row>
    <row r="9" spans="1:8" ht="30" customHeight="1" x14ac:dyDescent="0.2">
      <c r="A9" s="15" t="s">
        <v>474</v>
      </c>
      <c r="B9" s="205" t="str">
        <f>"Annex 2 contains the charges to Designated EHV Properties and charges applied to LDNOs with Designated EHV Properties/end-users embedded in networks within the " &amp;B4 &amp;" Licence area."</f>
        <v>Annex 2 contains the charges to Designated EHV Properties and charges applied to LDNOs with Designated EHV Properties/end-users embedded in networks within the Aidien Limited - GSP_G Licence area.</v>
      </c>
      <c r="C9" s="205"/>
      <c r="D9" s="205"/>
      <c r="E9" s="205"/>
    </row>
    <row r="10" spans="1:8" ht="30" customHeight="1" x14ac:dyDescent="0.2">
      <c r="A10" s="15" t="s">
        <v>262</v>
      </c>
      <c r="B10" s="205" t="s">
        <v>18</v>
      </c>
      <c r="C10" s="205"/>
      <c r="D10" s="205"/>
      <c r="E10" s="205"/>
    </row>
    <row r="11" spans="1:8" ht="77.25" customHeight="1" x14ac:dyDescent="0.2">
      <c r="A11" s="15" t="s">
        <v>263</v>
      </c>
      <c r="B11" s="205" t="str">
        <f>"Annex 4 contains charges that are levied on the owner of an embedded network within the "&amp;B4&amp;" Licence area. "&amp;"Electricity suppliers and consumers who have properties connected to an embedded network should contact the embedded network owner to determine their distribution charges."&amp;" The charges listed in this table are not payable by domestic consumers, business consumers or electricity suppliers."</f>
        <v>Annex 4 contains charges that are levied on the owner of an embedded network within the Aidien Limited - GSP_G Licence area. Electricity suppliers and consumers who have properties connected to an embedded network should contact the embedded network owner to determine their distribution charges. The charges listed in this table are not payable by domestic consumers, business consumers or electricity suppliers.</v>
      </c>
      <c r="C11" s="205"/>
      <c r="D11" s="205"/>
      <c r="E11" s="205"/>
      <c r="F11" s="204"/>
      <c r="G11" s="204"/>
      <c r="H11" s="204"/>
    </row>
    <row r="12" spans="1:8" ht="86.25" customHeight="1" x14ac:dyDescent="0.2">
      <c r="A12" s="15" t="s">
        <v>27</v>
      </c>
      <c r="B12" s="205" t="s">
        <v>361</v>
      </c>
      <c r="C12" s="205"/>
      <c r="D12" s="205"/>
      <c r="E12" s="205"/>
    </row>
    <row r="13" spans="1:8" ht="51" customHeight="1" x14ac:dyDescent="0.2">
      <c r="A13" s="15" t="s">
        <v>362</v>
      </c>
      <c r="B13" s="205" t="str">
        <f>"Annex 6 contains the charges for new or amended Designated EHV Properties and charges applied to LDNOs with new or amended Designated EHV Properties/end-users embedded in networks within the " &amp;B4 &amp;" Licence area."</f>
        <v>Annex 6 contains the charges for new or amended Designated EHV Properties and charges applied to LDNOs with new or amended Designated EHV Properties/end-users embedded in networks within the Aidien Limited - GSP_G Licence area.</v>
      </c>
      <c r="C13" s="205"/>
      <c r="D13" s="205"/>
      <c r="E13" s="205"/>
    </row>
    <row r="14" spans="1:8" ht="29.25" customHeight="1" x14ac:dyDescent="0.2">
      <c r="A14" s="55" t="s">
        <v>394</v>
      </c>
      <c r="B14" s="205" t="s">
        <v>473</v>
      </c>
      <c r="C14" s="205"/>
      <c r="D14" s="205"/>
      <c r="E14" s="205"/>
    </row>
    <row r="15" spans="1:8" ht="30" customHeight="1" x14ac:dyDescent="0.2">
      <c r="A15" s="15" t="s">
        <v>254</v>
      </c>
      <c r="B15" s="205" t="s">
        <v>477</v>
      </c>
      <c r="C15" s="205"/>
      <c r="D15" s="205"/>
      <c r="E15" s="205"/>
    </row>
    <row r="16" spans="1:8" ht="30" customHeight="1" x14ac:dyDescent="0.2">
      <c r="A16" s="15" t="s">
        <v>426</v>
      </c>
      <c r="B16" s="205" t="s">
        <v>427</v>
      </c>
      <c r="C16" s="205"/>
      <c r="D16" s="205"/>
      <c r="E16" s="205"/>
    </row>
    <row r="17" spans="1:5" ht="30" customHeight="1" x14ac:dyDescent="0.2">
      <c r="A17" s="15" t="s">
        <v>471</v>
      </c>
      <c r="B17" s="205" t="s">
        <v>472</v>
      </c>
      <c r="C17" s="205"/>
      <c r="D17" s="205"/>
      <c r="E17" s="205"/>
    </row>
    <row r="18" spans="1:5" ht="30" customHeight="1" x14ac:dyDescent="0.2">
      <c r="A18" s="15" t="s">
        <v>304</v>
      </c>
      <c r="B18" s="205" t="s">
        <v>303</v>
      </c>
      <c r="C18" s="205"/>
      <c r="D18" s="205"/>
      <c r="E18" s="205"/>
    </row>
    <row r="19" spans="1:5" x14ac:dyDescent="0.2">
      <c r="A19" s="8"/>
      <c r="B19" s="8"/>
      <c r="C19" s="8"/>
      <c r="D19" s="8"/>
      <c r="E19" s="8"/>
    </row>
    <row r="20" spans="1:5" ht="15" x14ac:dyDescent="0.2">
      <c r="A20" s="13" t="s">
        <v>25</v>
      </c>
      <c r="B20" s="8"/>
      <c r="C20" s="8"/>
      <c r="D20" s="8"/>
      <c r="E20" s="8"/>
    </row>
    <row r="21" spans="1:5" ht="15" x14ac:dyDescent="0.2">
      <c r="A21" s="12"/>
      <c r="B21" s="208"/>
      <c r="C21" s="208"/>
      <c r="D21" s="208"/>
      <c r="E21" s="208"/>
    </row>
    <row r="22" spans="1:5" ht="32.25" customHeight="1" x14ac:dyDescent="0.2">
      <c r="A22" s="206" t="s">
        <v>289</v>
      </c>
      <c r="B22" s="207"/>
      <c r="C22" s="207"/>
      <c r="D22" s="207"/>
      <c r="E22" s="207"/>
    </row>
    <row r="23" spans="1:5" x14ac:dyDescent="0.2">
      <c r="A23" s="8"/>
      <c r="B23" s="8"/>
      <c r="C23" s="8"/>
      <c r="D23" s="8"/>
      <c r="E23" s="8"/>
    </row>
    <row r="24" spans="1:5" ht="15" x14ac:dyDescent="0.2">
      <c r="A24" s="14" t="s">
        <v>26</v>
      </c>
      <c r="B24" s="8"/>
      <c r="C24" s="8"/>
      <c r="D24" s="8"/>
      <c r="E24" s="8"/>
    </row>
    <row r="25" spans="1:5" ht="15" x14ac:dyDescent="0.2">
      <c r="A25" s="10"/>
      <c r="B25" s="208"/>
      <c r="C25" s="208"/>
      <c r="D25" s="208"/>
      <c r="E25" s="208"/>
    </row>
    <row r="26" spans="1:5" ht="28.5" customHeight="1" x14ac:dyDescent="0.2">
      <c r="A26" s="206" t="s">
        <v>264</v>
      </c>
      <c r="B26" s="207"/>
      <c r="C26" s="207"/>
      <c r="D26" s="207"/>
      <c r="E26" s="207"/>
    </row>
    <row r="27" spans="1:5" ht="28.5" customHeight="1" x14ac:dyDescent="0.2">
      <c r="A27" s="203" t="s">
        <v>346</v>
      </c>
      <c r="B27" s="203"/>
      <c r="C27" s="203"/>
      <c r="D27" s="203"/>
      <c r="E27" s="203"/>
    </row>
  </sheetData>
  <customSheetViews>
    <customSheetView guid="{5032A364-B81A-48DA-88DA-AB3B86B47EE9}">
      <selection activeCell="A12" sqref="A12"/>
      <pageMargins left="0.7" right="0.7" top="0.75" bottom="0.75" header="0.3" footer="0.3"/>
    </customSheetView>
  </customSheetViews>
  <mergeCells count="18">
    <mergeCell ref="B8:E8"/>
    <mergeCell ref="B9:E9"/>
    <mergeCell ref="B10:E10"/>
    <mergeCell ref="B11:E11"/>
    <mergeCell ref="B7:E7"/>
    <mergeCell ref="A27:E27"/>
    <mergeCell ref="F11:H11"/>
    <mergeCell ref="B15:E15"/>
    <mergeCell ref="A22:E22"/>
    <mergeCell ref="A26:E26"/>
    <mergeCell ref="B12:E12"/>
    <mergeCell ref="B14:E14"/>
    <mergeCell ref="B13:E13"/>
    <mergeCell ref="B18:E18"/>
    <mergeCell ref="B21:E21"/>
    <mergeCell ref="B25:E25"/>
    <mergeCell ref="B16:E16"/>
    <mergeCell ref="B17:E17"/>
  </mergeCells>
  <hyperlinks>
    <hyperlink ref="A8" location="'Annex 1 LV, HV and UMS charges'!A1" display="Annex 1 LV, HV and Unmetered Supplies charges" xr:uid="{00000000-0004-0000-0000-000000000000}"/>
    <hyperlink ref="A9" location="'Annex 2 Designated EHV charges'!A1" display="Annex 2 Designated EHV charges" xr:uid="{00000000-0004-0000-0000-000001000000}"/>
    <hyperlink ref="A10" location="'Annex 3 Preserved charges'!A1" display="Annex 3 Preserved charges" xr:uid="{00000000-0004-0000-0000-000002000000}"/>
    <hyperlink ref="A11" location="'Annex 4 LDNO charges'!A1" display="Annex 4 LDNO charges" xr:uid="{00000000-0004-0000-0000-000003000000}"/>
    <hyperlink ref="A12" location="'Annex 5 LLFs'!A1" display="Annex 5 LLFs" xr:uid="{00000000-0004-0000-0000-000004000000}"/>
    <hyperlink ref="A15" location="'Nodal prices'!A1" display="Nodal prices" xr:uid="{00000000-0004-0000-0000-000005000000}"/>
    <hyperlink ref="A13" location="'Annex 6 New or Amended EHV'!A1" display="Annex 6  Charges for New or Amended Designated EHV Properties" xr:uid="{00000000-0004-0000-0000-000006000000}"/>
    <hyperlink ref="A18" location="'Charge Calculator'!B10" display="Charge calculator" xr:uid="{00000000-0004-0000-0000-000007000000}"/>
    <hyperlink ref="A14" location="'Annex 7 Pass-Through Costs'!A1" display="Annex 7  Fixed adders for Supplier of Last Resort and Eligible Bad Debt pass-through costs" xr:uid="{00000000-0004-0000-0000-000008000000}"/>
    <hyperlink ref="A16" location="'Residual Charging Bands'!A1" display="Residual Charging Bandings" xr:uid="{00000000-0004-0000-0000-000009000000}"/>
    <hyperlink ref="A17" location="'TNUoS Mapping'!A1" display="TNUoS Mapping" xr:uid="{4C888CCC-7A54-4EFC-91B5-8B4309AB65A5}"/>
  </hyperlinks>
  <pageMargins left="0.70866141732283472" right="0.70866141732283472" top="0.74803149606299213" bottom="0.74803149606299213" header="0.31496062992125984" footer="0.31496062992125984"/>
  <pageSetup paperSize="9" scale="64" orientation="landscape" r:id="rId1"/>
  <headerFooter>
    <oddFooter>&amp;C_x000D_&amp;1#&amp;"Aptos"&amp;12&amp;K008000 Internal Use</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A1:M43"/>
  <sheetViews>
    <sheetView zoomScale="80" zoomScaleNormal="80" zoomScaleSheetLayoutView="100" workbookViewId="0"/>
  </sheetViews>
  <sheetFormatPr defaultColWidth="9.140625" defaultRowHeight="27.75" customHeight="1" x14ac:dyDescent="0.3"/>
  <cols>
    <col min="1" max="1" width="49" style="57" bestFit="1" customWidth="1"/>
    <col min="2" max="2" width="17.5703125" style="81" customWidth="1"/>
    <col min="3" max="3" width="7.5703125" style="57" customWidth="1"/>
    <col min="4" max="4" width="17.5703125" style="57" customWidth="1"/>
    <col min="5" max="7" width="17.5703125" style="81" customWidth="1"/>
    <col min="8" max="9" width="17.5703125" style="82" customWidth="1"/>
    <col min="10" max="10" width="17.5703125" style="83" customWidth="1"/>
    <col min="11" max="11" width="17.5703125" style="84" customWidth="1"/>
    <col min="12" max="12" width="1.42578125" style="60" customWidth="1"/>
    <col min="13" max="13" width="15.5703125" style="60" customWidth="1"/>
    <col min="14" max="16384" width="9.140625" style="57"/>
  </cols>
  <sheetData>
    <row r="1" spans="1:13" ht="27.75" customHeight="1" x14ac:dyDescent="0.2">
      <c r="A1" s="58" t="s">
        <v>17</v>
      </c>
      <c r="B1" s="213"/>
      <c r="C1" s="214"/>
      <c r="D1" s="214"/>
      <c r="E1" s="212"/>
      <c r="F1" s="212"/>
      <c r="G1" s="212"/>
      <c r="H1" s="212"/>
      <c r="I1" s="212"/>
      <c r="J1" s="212"/>
      <c r="K1" s="212"/>
      <c r="L1" s="187"/>
      <c r="M1" s="187"/>
    </row>
    <row r="2" spans="1:13" ht="27" customHeight="1" x14ac:dyDescent="0.3">
      <c r="A2" s="219" t="str">
        <f>Overview!B4&amp; " - Effective from "&amp;Overview!D4&amp;" - "&amp;Overview!E4&amp;" LV and HV charges"</f>
        <v>Aidien Limited - GSP_G - Effective from 1 April 2027 - Final LV and HV charges</v>
      </c>
      <c r="B2" s="219"/>
      <c r="C2" s="219"/>
      <c r="D2" s="219"/>
      <c r="E2" s="219"/>
      <c r="F2" s="219"/>
      <c r="G2" s="219"/>
      <c r="H2" s="219"/>
      <c r="I2" s="219"/>
      <c r="J2" s="219"/>
      <c r="K2" s="219"/>
    </row>
    <row r="3" spans="1:13" s="63" customFormat="1" ht="15" customHeight="1" x14ac:dyDescent="0.3">
      <c r="A3" s="61"/>
      <c r="B3" s="61"/>
      <c r="C3" s="61"/>
      <c r="D3" s="61"/>
      <c r="E3" s="61"/>
      <c r="F3" s="61"/>
      <c r="G3" s="61"/>
      <c r="H3" s="61"/>
      <c r="I3" s="61"/>
      <c r="J3" s="61"/>
      <c r="K3" s="61"/>
      <c r="L3" s="62"/>
      <c r="M3" s="62"/>
    </row>
    <row r="4" spans="1:13" ht="27" customHeight="1" x14ac:dyDescent="0.3">
      <c r="A4" s="219" t="s">
        <v>375</v>
      </c>
      <c r="B4" s="219"/>
      <c r="C4" s="219"/>
      <c r="D4" s="219"/>
      <c r="E4" s="219"/>
      <c r="F4" s="61"/>
      <c r="G4" s="219" t="s">
        <v>376</v>
      </c>
      <c r="H4" s="219"/>
      <c r="I4" s="219"/>
      <c r="J4" s="219"/>
      <c r="K4" s="219"/>
    </row>
    <row r="5" spans="1:13" ht="28.5" customHeight="1" x14ac:dyDescent="0.3">
      <c r="A5" s="64" t="s">
        <v>12</v>
      </c>
      <c r="B5" s="65" t="s">
        <v>274</v>
      </c>
      <c r="C5" s="220" t="s">
        <v>275</v>
      </c>
      <c r="D5" s="221"/>
      <c r="E5" s="66" t="s">
        <v>276</v>
      </c>
      <c r="F5" s="61"/>
      <c r="G5" s="223"/>
      <c r="H5" s="224"/>
      <c r="I5" s="67" t="s">
        <v>278</v>
      </c>
      <c r="J5" s="68" t="s">
        <v>279</v>
      </c>
      <c r="K5" s="66" t="s">
        <v>276</v>
      </c>
      <c r="L5" s="61"/>
    </row>
    <row r="6" spans="1:13" ht="65.25" customHeight="1" x14ac:dyDescent="0.3">
      <c r="A6" s="189" t="s">
        <v>481</v>
      </c>
      <c r="B6" s="190" t="s">
        <v>482</v>
      </c>
      <c r="C6" s="222" t="s">
        <v>483</v>
      </c>
      <c r="D6" s="222"/>
      <c r="E6" s="190" t="s">
        <v>484</v>
      </c>
      <c r="F6" s="61"/>
      <c r="G6" s="210" t="s">
        <v>487</v>
      </c>
      <c r="H6" s="211"/>
      <c r="I6" s="192"/>
      <c r="J6" s="191" t="s">
        <v>488</v>
      </c>
      <c r="K6" s="193" t="s">
        <v>484</v>
      </c>
      <c r="L6" s="61"/>
    </row>
    <row r="7" spans="1:13" ht="65.25" customHeight="1" x14ac:dyDescent="0.3">
      <c r="A7" s="189" t="s">
        <v>485</v>
      </c>
      <c r="B7" s="192"/>
      <c r="C7" s="222" t="s">
        <v>482</v>
      </c>
      <c r="D7" s="222"/>
      <c r="E7" s="190" t="s">
        <v>486</v>
      </c>
      <c r="F7" s="61"/>
      <c r="G7" s="210" t="s">
        <v>489</v>
      </c>
      <c r="H7" s="211"/>
      <c r="I7" s="190" t="s">
        <v>482</v>
      </c>
      <c r="J7" s="191" t="s">
        <v>490</v>
      </c>
      <c r="K7" s="193" t="s">
        <v>484</v>
      </c>
      <c r="L7" s="61"/>
    </row>
    <row r="8" spans="1:13" ht="65.25" customHeight="1" x14ac:dyDescent="0.3">
      <c r="A8" s="69" t="s">
        <v>13</v>
      </c>
      <c r="B8" s="225" t="s">
        <v>479</v>
      </c>
      <c r="C8" s="226"/>
      <c r="D8" s="226"/>
      <c r="E8" s="227"/>
      <c r="F8" s="61"/>
      <c r="G8" s="210" t="s">
        <v>491</v>
      </c>
      <c r="H8" s="211"/>
      <c r="I8" s="192"/>
      <c r="J8" s="190" t="s">
        <v>482</v>
      </c>
      <c r="K8" s="193" t="s">
        <v>486</v>
      </c>
      <c r="L8" s="61"/>
    </row>
    <row r="9" spans="1:13" s="63" customFormat="1" ht="27" customHeight="1" x14ac:dyDescent="0.3">
      <c r="A9" s="61"/>
      <c r="B9" s="61"/>
      <c r="C9" s="61"/>
      <c r="D9" s="61"/>
      <c r="E9" s="61"/>
      <c r="F9" s="61"/>
      <c r="G9" s="218" t="s">
        <v>13</v>
      </c>
      <c r="H9" s="218"/>
      <c r="I9" s="215" t="s">
        <v>479</v>
      </c>
      <c r="J9" s="216"/>
      <c r="K9" s="217"/>
      <c r="L9" s="62"/>
      <c r="M9" s="62"/>
    </row>
    <row r="10" spans="1:13" s="63" customFormat="1" ht="18.75" x14ac:dyDescent="0.3">
      <c r="A10" s="61"/>
      <c r="B10" s="61"/>
      <c r="C10" s="61"/>
      <c r="D10" s="61"/>
      <c r="E10" s="61"/>
      <c r="F10" s="61"/>
      <c r="G10" s="61"/>
      <c r="H10" s="61"/>
      <c r="I10" s="61"/>
      <c r="J10" s="61"/>
      <c r="K10" s="61"/>
      <c r="L10" s="62"/>
      <c r="M10" s="62"/>
    </row>
    <row r="11" spans="1:13" ht="78.75" customHeight="1" x14ac:dyDescent="0.3">
      <c r="A11" s="70" t="s">
        <v>350</v>
      </c>
      <c r="B11" s="71" t="s">
        <v>21</v>
      </c>
      <c r="C11" s="71" t="s">
        <v>22</v>
      </c>
      <c r="D11" s="72" t="s">
        <v>377</v>
      </c>
      <c r="E11" s="72" t="s">
        <v>378</v>
      </c>
      <c r="F11" s="72" t="s">
        <v>379</v>
      </c>
      <c r="G11" s="71" t="s">
        <v>23</v>
      </c>
      <c r="H11" s="71" t="s">
        <v>24</v>
      </c>
      <c r="I11" s="70" t="s">
        <v>351</v>
      </c>
      <c r="J11" s="71" t="s">
        <v>255</v>
      </c>
      <c r="K11" s="71" t="s">
        <v>0</v>
      </c>
    </row>
    <row r="12" spans="1:13" ht="32.25" customHeight="1" x14ac:dyDescent="0.3">
      <c r="A12" s="73" t="s">
        <v>439</v>
      </c>
      <c r="B12" s="74" t="s">
        <v>702</v>
      </c>
      <c r="C12" s="75" t="s">
        <v>492</v>
      </c>
      <c r="D12" s="194">
        <v>20.135000000000002</v>
      </c>
      <c r="E12" s="195">
        <v>3.0640000000000001</v>
      </c>
      <c r="F12" s="196">
        <v>0.16900000000000001</v>
      </c>
      <c r="G12" s="76">
        <v>9.9499999999999993</v>
      </c>
      <c r="H12" s="77">
        <v>0</v>
      </c>
      <c r="I12" s="77">
        <v>0</v>
      </c>
      <c r="J12" s="78">
        <v>0</v>
      </c>
      <c r="K12" s="74"/>
    </row>
    <row r="13" spans="1:13" ht="32.25" customHeight="1" x14ac:dyDescent="0.3">
      <c r="A13" s="73" t="s">
        <v>390</v>
      </c>
      <c r="B13" s="74" t="s">
        <v>703</v>
      </c>
      <c r="C13" s="75" t="s">
        <v>493</v>
      </c>
      <c r="D13" s="194">
        <v>20.135000000000002</v>
      </c>
      <c r="E13" s="195">
        <v>3.0640000000000001</v>
      </c>
      <c r="F13" s="196">
        <v>0.16900000000000001</v>
      </c>
      <c r="G13" s="77">
        <v>0</v>
      </c>
      <c r="H13" s="77">
        <v>0</v>
      </c>
      <c r="I13" s="77">
        <v>0</v>
      </c>
      <c r="J13" s="78">
        <v>0</v>
      </c>
      <c r="K13" s="74"/>
    </row>
    <row r="14" spans="1:13" ht="32.25" customHeight="1" x14ac:dyDescent="0.3">
      <c r="A14" s="73" t="s">
        <v>442</v>
      </c>
      <c r="B14" s="74" t="s">
        <v>704</v>
      </c>
      <c r="C14" s="75" t="s">
        <v>494</v>
      </c>
      <c r="D14" s="194">
        <v>18.542000000000002</v>
      </c>
      <c r="E14" s="195">
        <v>2.8210000000000002</v>
      </c>
      <c r="F14" s="196">
        <v>0.155</v>
      </c>
      <c r="G14" s="76">
        <v>8.6999999999999993</v>
      </c>
      <c r="H14" s="77">
        <v>0</v>
      </c>
      <c r="I14" s="77">
        <v>0</v>
      </c>
      <c r="J14" s="78">
        <v>0</v>
      </c>
      <c r="K14" s="74"/>
    </row>
    <row r="15" spans="1:13" ht="32.25" customHeight="1" x14ac:dyDescent="0.3">
      <c r="A15" s="73" t="s">
        <v>443</v>
      </c>
      <c r="B15" s="74" t="s">
        <v>705</v>
      </c>
      <c r="C15" s="75" t="s">
        <v>494</v>
      </c>
      <c r="D15" s="194">
        <v>18.542000000000002</v>
      </c>
      <c r="E15" s="195">
        <v>2.8210000000000002</v>
      </c>
      <c r="F15" s="196">
        <v>0.155</v>
      </c>
      <c r="G15" s="76">
        <v>10.84</v>
      </c>
      <c r="H15" s="77">
        <v>0</v>
      </c>
      <c r="I15" s="77">
        <v>0</v>
      </c>
      <c r="J15" s="78">
        <v>0</v>
      </c>
      <c r="K15" s="74"/>
    </row>
    <row r="16" spans="1:13" ht="32.25" customHeight="1" x14ac:dyDescent="0.3">
      <c r="A16" s="73" t="s">
        <v>445</v>
      </c>
      <c r="B16" s="74" t="s">
        <v>706</v>
      </c>
      <c r="C16" s="75" t="s">
        <v>494</v>
      </c>
      <c r="D16" s="194">
        <v>18.542000000000002</v>
      </c>
      <c r="E16" s="195">
        <v>2.8210000000000002</v>
      </c>
      <c r="F16" s="196">
        <v>0.155</v>
      </c>
      <c r="G16" s="76">
        <v>11.92</v>
      </c>
      <c r="H16" s="77">
        <v>0</v>
      </c>
      <c r="I16" s="77">
        <v>0</v>
      </c>
      <c r="J16" s="78">
        <v>0</v>
      </c>
      <c r="K16" s="74"/>
    </row>
    <row r="17" spans="1:11" ht="32.25" customHeight="1" x14ac:dyDescent="0.3">
      <c r="A17" s="73" t="s">
        <v>447</v>
      </c>
      <c r="B17" s="74" t="s">
        <v>707</v>
      </c>
      <c r="C17" s="75" t="s">
        <v>494</v>
      </c>
      <c r="D17" s="194">
        <v>18.542000000000002</v>
      </c>
      <c r="E17" s="195">
        <v>2.8210000000000002</v>
      </c>
      <c r="F17" s="196">
        <v>0.155</v>
      </c>
      <c r="G17" s="76">
        <v>15.28</v>
      </c>
      <c r="H17" s="77">
        <v>0</v>
      </c>
      <c r="I17" s="77">
        <v>0</v>
      </c>
      <c r="J17" s="78">
        <v>0</v>
      </c>
      <c r="K17" s="74"/>
    </row>
    <row r="18" spans="1:11" ht="32.25" customHeight="1" x14ac:dyDescent="0.3">
      <c r="A18" s="73" t="s">
        <v>449</v>
      </c>
      <c r="B18" s="74" t="s">
        <v>708</v>
      </c>
      <c r="C18" s="75" t="s">
        <v>494</v>
      </c>
      <c r="D18" s="194">
        <v>18.542000000000002</v>
      </c>
      <c r="E18" s="195">
        <v>2.8210000000000002</v>
      </c>
      <c r="F18" s="196">
        <v>0.155</v>
      </c>
      <c r="G18" s="76">
        <v>26.13</v>
      </c>
      <c r="H18" s="77">
        <v>0</v>
      </c>
      <c r="I18" s="77">
        <v>0</v>
      </c>
      <c r="J18" s="78">
        <v>0</v>
      </c>
      <c r="K18" s="74"/>
    </row>
    <row r="19" spans="1:11" ht="32.25" customHeight="1" x14ac:dyDescent="0.3">
      <c r="A19" s="73" t="s">
        <v>365</v>
      </c>
      <c r="B19" s="74" t="s">
        <v>709</v>
      </c>
      <c r="C19" s="75" t="s">
        <v>495</v>
      </c>
      <c r="D19" s="194">
        <v>18.542000000000002</v>
      </c>
      <c r="E19" s="195">
        <v>2.8210000000000002</v>
      </c>
      <c r="F19" s="196">
        <v>0.155</v>
      </c>
      <c r="G19" s="77">
        <v>0</v>
      </c>
      <c r="H19" s="77">
        <v>0</v>
      </c>
      <c r="I19" s="77">
        <v>0</v>
      </c>
      <c r="J19" s="78">
        <v>0</v>
      </c>
      <c r="K19" s="74"/>
    </row>
    <row r="20" spans="1:11" ht="32.25" customHeight="1" x14ac:dyDescent="0.3">
      <c r="A20" s="73" t="s">
        <v>396</v>
      </c>
      <c r="B20" s="74" t="s">
        <v>710</v>
      </c>
      <c r="C20" s="75">
        <v>0</v>
      </c>
      <c r="D20" s="194">
        <v>12.275</v>
      </c>
      <c r="E20" s="195">
        <v>1.829</v>
      </c>
      <c r="F20" s="196">
        <v>9.9000000000000005E-2</v>
      </c>
      <c r="G20" s="76">
        <v>28.31</v>
      </c>
      <c r="H20" s="76">
        <v>8.65</v>
      </c>
      <c r="I20" s="79">
        <v>8.65</v>
      </c>
      <c r="J20" s="80">
        <v>0.24</v>
      </c>
      <c r="K20" s="74"/>
    </row>
    <row r="21" spans="1:11" ht="32.25" customHeight="1" x14ac:dyDescent="0.3">
      <c r="A21" s="73" t="s">
        <v>397</v>
      </c>
      <c r="B21" s="74" t="s">
        <v>711</v>
      </c>
      <c r="C21" s="75">
        <v>0</v>
      </c>
      <c r="D21" s="194">
        <v>12.275</v>
      </c>
      <c r="E21" s="195">
        <v>1.829</v>
      </c>
      <c r="F21" s="196">
        <v>9.9000000000000005E-2</v>
      </c>
      <c r="G21" s="76">
        <v>64.680000000000007</v>
      </c>
      <c r="H21" s="76">
        <v>8.65</v>
      </c>
      <c r="I21" s="79">
        <v>8.65</v>
      </c>
      <c r="J21" s="80">
        <v>0.24</v>
      </c>
      <c r="K21" s="74"/>
    </row>
    <row r="22" spans="1:11" ht="32.25" customHeight="1" x14ac:dyDescent="0.3">
      <c r="A22" s="73" t="s">
        <v>398</v>
      </c>
      <c r="B22" s="74" t="s">
        <v>712</v>
      </c>
      <c r="C22" s="75">
        <v>0</v>
      </c>
      <c r="D22" s="194">
        <v>12.275</v>
      </c>
      <c r="E22" s="195">
        <v>1.829</v>
      </c>
      <c r="F22" s="196">
        <v>9.9000000000000005E-2</v>
      </c>
      <c r="G22" s="76">
        <v>87.57</v>
      </c>
      <c r="H22" s="76">
        <v>8.65</v>
      </c>
      <c r="I22" s="79">
        <v>8.65</v>
      </c>
      <c r="J22" s="80">
        <v>0.24</v>
      </c>
      <c r="K22" s="74"/>
    </row>
    <row r="23" spans="1:11" ht="32.25" customHeight="1" x14ac:dyDescent="0.3">
      <c r="A23" s="73" t="s">
        <v>399</v>
      </c>
      <c r="B23" s="74" t="s">
        <v>713</v>
      </c>
      <c r="C23" s="75">
        <v>0</v>
      </c>
      <c r="D23" s="194">
        <v>12.275</v>
      </c>
      <c r="E23" s="195">
        <v>1.829</v>
      </c>
      <c r="F23" s="196">
        <v>9.9000000000000005E-2</v>
      </c>
      <c r="G23" s="76">
        <v>124.62</v>
      </c>
      <c r="H23" s="76">
        <v>8.65</v>
      </c>
      <c r="I23" s="79">
        <v>8.65</v>
      </c>
      <c r="J23" s="80">
        <v>0.24</v>
      </c>
      <c r="K23" s="74"/>
    </row>
    <row r="24" spans="1:11" ht="32.25" customHeight="1" x14ac:dyDescent="0.3">
      <c r="A24" s="73" t="s">
        <v>400</v>
      </c>
      <c r="B24" s="74" t="s">
        <v>714</v>
      </c>
      <c r="C24" s="75">
        <v>0</v>
      </c>
      <c r="D24" s="194">
        <v>12.275</v>
      </c>
      <c r="E24" s="195">
        <v>1.829</v>
      </c>
      <c r="F24" s="196">
        <v>9.9000000000000005E-2</v>
      </c>
      <c r="G24" s="76">
        <v>241.46</v>
      </c>
      <c r="H24" s="76">
        <v>8.65</v>
      </c>
      <c r="I24" s="79">
        <v>8.65</v>
      </c>
      <c r="J24" s="80">
        <v>0.24</v>
      </c>
      <c r="K24" s="74"/>
    </row>
    <row r="25" spans="1:11" ht="32.25" customHeight="1" x14ac:dyDescent="0.3">
      <c r="A25" s="73" t="s">
        <v>401</v>
      </c>
      <c r="B25" s="74" t="s">
        <v>715</v>
      </c>
      <c r="C25" s="75">
        <v>0</v>
      </c>
      <c r="D25" s="194">
        <v>8.9909999999999997</v>
      </c>
      <c r="E25" s="195">
        <v>1.306</v>
      </c>
      <c r="F25" s="196">
        <v>7.0000000000000007E-2</v>
      </c>
      <c r="G25" s="76">
        <v>91.37</v>
      </c>
      <c r="H25" s="76">
        <v>10.029999999999999</v>
      </c>
      <c r="I25" s="79">
        <v>10.029999999999999</v>
      </c>
      <c r="J25" s="80">
        <v>0.17100000000000001</v>
      </c>
      <c r="K25" s="74"/>
    </row>
    <row r="26" spans="1:11" ht="32.25" customHeight="1" x14ac:dyDescent="0.3">
      <c r="A26" s="73" t="s">
        <v>402</v>
      </c>
      <c r="B26" s="74" t="s">
        <v>716</v>
      </c>
      <c r="C26" s="75">
        <v>0</v>
      </c>
      <c r="D26" s="194">
        <v>8.9909999999999997</v>
      </c>
      <c r="E26" s="195">
        <v>1.306</v>
      </c>
      <c r="F26" s="196">
        <v>7.0000000000000007E-2</v>
      </c>
      <c r="G26" s="76">
        <v>127.74</v>
      </c>
      <c r="H26" s="76">
        <v>10.029999999999999</v>
      </c>
      <c r="I26" s="79">
        <v>10.029999999999999</v>
      </c>
      <c r="J26" s="80">
        <v>0.17100000000000001</v>
      </c>
      <c r="K26" s="74"/>
    </row>
    <row r="27" spans="1:11" ht="32.25" customHeight="1" x14ac:dyDescent="0.3">
      <c r="A27" s="73" t="s">
        <v>403</v>
      </c>
      <c r="B27" s="74" t="s">
        <v>717</v>
      </c>
      <c r="C27" s="75">
        <v>0</v>
      </c>
      <c r="D27" s="194">
        <v>8.9909999999999997</v>
      </c>
      <c r="E27" s="195">
        <v>1.306</v>
      </c>
      <c r="F27" s="196">
        <v>7.0000000000000007E-2</v>
      </c>
      <c r="G27" s="76">
        <v>150.62</v>
      </c>
      <c r="H27" s="76">
        <v>10.029999999999999</v>
      </c>
      <c r="I27" s="79">
        <v>10.029999999999999</v>
      </c>
      <c r="J27" s="80">
        <v>0.17100000000000001</v>
      </c>
      <c r="K27" s="74"/>
    </row>
    <row r="28" spans="1:11" ht="27.75" customHeight="1" x14ac:dyDescent="0.3">
      <c r="A28" s="73" t="s">
        <v>404</v>
      </c>
      <c r="B28" s="74" t="s">
        <v>718</v>
      </c>
      <c r="C28" s="75">
        <v>0</v>
      </c>
      <c r="D28" s="194">
        <v>8.9909999999999997</v>
      </c>
      <c r="E28" s="195">
        <v>1.306</v>
      </c>
      <c r="F28" s="196">
        <v>7.0000000000000007E-2</v>
      </c>
      <c r="G28" s="76">
        <v>187.68</v>
      </c>
      <c r="H28" s="76">
        <v>10.029999999999999</v>
      </c>
      <c r="I28" s="79">
        <v>10.029999999999999</v>
      </c>
      <c r="J28" s="80">
        <v>0.17100000000000001</v>
      </c>
      <c r="K28" s="74"/>
    </row>
    <row r="29" spans="1:11" ht="27.75" customHeight="1" x14ac:dyDescent="0.3">
      <c r="A29" s="73" t="s">
        <v>405</v>
      </c>
      <c r="B29" s="74" t="s">
        <v>719</v>
      </c>
      <c r="C29" s="75">
        <v>0</v>
      </c>
      <c r="D29" s="194">
        <v>8.9909999999999997</v>
      </c>
      <c r="E29" s="195">
        <v>1.306</v>
      </c>
      <c r="F29" s="196">
        <v>7.0000000000000007E-2</v>
      </c>
      <c r="G29" s="76">
        <v>304.52</v>
      </c>
      <c r="H29" s="76">
        <v>10.029999999999999</v>
      </c>
      <c r="I29" s="79">
        <v>10.029999999999999</v>
      </c>
      <c r="J29" s="80">
        <v>0.17100000000000001</v>
      </c>
      <c r="K29" s="74"/>
    </row>
    <row r="30" spans="1:11" ht="27.75" customHeight="1" x14ac:dyDescent="0.3">
      <c r="A30" s="73" t="s">
        <v>406</v>
      </c>
      <c r="B30" s="74" t="s">
        <v>720</v>
      </c>
      <c r="C30" s="75">
        <v>0</v>
      </c>
      <c r="D30" s="194">
        <v>5.9880000000000004</v>
      </c>
      <c r="E30" s="195">
        <v>0.83599999999999997</v>
      </c>
      <c r="F30" s="196">
        <v>4.2999999999999997E-2</v>
      </c>
      <c r="G30" s="76">
        <v>200.91</v>
      </c>
      <c r="H30" s="76">
        <v>9.9600000000000009</v>
      </c>
      <c r="I30" s="79">
        <v>9.9600000000000009</v>
      </c>
      <c r="J30" s="80">
        <v>0.10299999999999999</v>
      </c>
      <c r="K30" s="74"/>
    </row>
    <row r="31" spans="1:11" ht="27.75" customHeight="1" x14ac:dyDescent="0.3">
      <c r="A31" s="73" t="s">
        <v>407</v>
      </c>
      <c r="B31" s="74" t="s">
        <v>721</v>
      </c>
      <c r="C31" s="75">
        <v>0</v>
      </c>
      <c r="D31" s="194">
        <v>5.9880000000000004</v>
      </c>
      <c r="E31" s="195">
        <v>0.83599999999999997</v>
      </c>
      <c r="F31" s="196">
        <v>4.2999999999999997E-2</v>
      </c>
      <c r="G31" s="76">
        <v>420.04</v>
      </c>
      <c r="H31" s="76">
        <v>9.9600000000000009</v>
      </c>
      <c r="I31" s="79">
        <v>9.9600000000000009</v>
      </c>
      <c r="J31" s="80">
        <v>0.10299999999999999</v>
      </c>
      <c r="K31" s="74"/>
    </row>
    <row r="32" spans="1:11" ht="27.75" customHeight="1" x14ac:dyDescent="0.3">
      <c r="A32" s="73" t="s">
        <v>408</v>
      </c>
      <c r="B32" s="74" t="s">
        <v>722</v>
      </c>
      <c r="C32" s="75">
        <v>0</v>
      </c>
      <c r="D32" s="194">
        <v>5.9880000000000004</v>
      </c>
      <c r="E32" s="195">
        <v>0.83599999999999997</v>
      </c>
      <c r="F32" s="196">
        <v>4.2999999999999997E-2</v>
      </c>
      <c r="G32" s="76">
        <v>751.07</v>
      </c>
      <c r="H32" s="76">
        <v>9.9600000000000009</v>
      </c>
      <c r="I32" s="79">
        <v>9.9600000000000009</v>
      </c>
      <c r="J32" s="80">
        <v>0.10299999999999999</v>
      </c>
      <c r="K32" s="74"/>
    </row>
    <row r="33" spans="1:11" ht="27.75" customHeight="1" x14ac:dyDescent="0.3">
      <c r="A33" s="73" t="s">
        <v>409</v>
      </c>
      <c r="B33" s="74" t="s">
        <v>723</v>
      </c>
      <c r="C33" s="75">
        <v>0</v>
      </c>
      <c r="D33" s="194">
        <v>5.9880000000000004</v>
      </c>
      <c r="E33" s="195">
        <v>0.83599999999999997</v>
      </c>
      <c r="F33" s="196">
        <v>4.2999999999999997E-2</v>
      </c>
      <c r="G33" s="76">
        <v>1308.06</v>
      </c>
      <c r="H33" s="76">
        <v>9.9600000000000009</v>
      </c>
      <c r="I33" s="79">
        <v>9.9600000000000009</v>
      </c>
      <c r="J33" s="80">
        <v>0.10299999999999999</v>
      </c>
      <c r="K33" s="74"/>
    </row>
    <row r="34" spans="1:11" ht="27.75" customHeight="1" x14ac:dyDescent="0.3">
      <c r="A34" s="73" t="s">
        <v>410</v>
      </c>
      <c r="B34" s="74" t="s">
        <v>724</v>
      </c>
      <c r="C34" s="75">
        <v>0</v>
      </c>
      <c r="D34" s="194">
        <v>5.9880000000000004</v>
      </c>
      <c r="E34" s="195">
        <v>0.83599999999999997</v>
      </c>
      <c r="F34" s="196">
        <v>4.2999999999999997E-2</v>
      </c>
      <c r="G34" s="76">
        <v>2882.16</v>
      </c>
      <c r="H34" s="76">
        <v>9.9600000000000009</v>
      </c>
      <c r="I34" s="79">
        <v>9.9600000000000009</v>
      </c>
      <c r="J34" s="80">
        <v>0.10299999999999999</v>
      </c>
      <c r="K34" s="74"/>
    </row>
    <row r="35" spans="1:11" ht="27.75" customHeight="1" x14ac:dyDescent="0.3">
      <c r="A35" s="73" t="s">
        <v>366</v>
      </c>
      <c r="B35" s="74" t="s">
        <v>725</v>
      </c>
      <c r="C35" s="75" t="s">
        <v>496</v>
      </c>
      <c r="D35" s="197">
        <v>56.945</v>
      </c>
      <c r="E35" s="198">
        <v>5.9960000000000004</v>
      </c>
      <c r="F35" s="196">
        <v>3.8</v>
      </c>
      <c r="G35" s="77">
        <v>0</v>
      </c>
      <c r="H35" s="77">
        <v>0</v>
      </c>
      <c r="I35" s="77">
        <v>0</v>
      </c>
      <c r="J35" s="78">
        <v>0</v>
      </c>
      <c r="K35" s="74"/>
    </row>
    <row r="36" spans="1:11" ht="27.75" customHeight="1" x14ac:dyDescent="0.3">
      <c r="A36" s="73" t="s">
        <v>367</v>
      </c>
      <c r="B36" s="74" t="s">
        <v>726</v>
      </c>
      <c r="C36" s="75">
        <v>0</v>
      </c>
      <c r="D36" s="194">
        <v>-12.646000000000001</v>
      </c>
      <c r="E36" s="195">
        <v>-1.9239999999999999</v>
      </c>
      <c r="F36" s="196">
        <v>-0.106</v>
      </c>
      <c r="G36" s="77">
        <v>0</v>
      </c>
      <c r="H36" s="77">
        <v>0</v>
      </c>
      <c r="I36" s="77">
        <v>0</v>
      </c>
      <c r="J36" s="78">
        <v>0</v>
      </c>
      <c r="K36" s="74"/>
    </row>
    <row r="37" spans="1:11" ht="27.75" customHeight="1" x14ac:dyDescent="0.3">
      <c r="A37" s="73" t="s">
        <v>368</v>
      </c>
      <c r="B37" s="74" t="s">
        <v>727</v>
      </c>
      <c r="C37" s="75">
        <v>0</v>
      </c>
      <c r="D37" s="194">
        <v>-9.7940000000000005</v>
      </c>
      <c r="E37" s="195">
        <v>-1.466</v>
      </c>
      <c r="F37" s="196">
        <v>-0.08</v>
      </c>
      <c r="G37" s="77">
        <v>0</v>
      </c>
      <c r="H37" s="77">
        <v>0</v>
      </c>
      <c r="I37" s="77">
        <v>0</v>
      </c>
      <c r="J37" s="78">
        <v>0</v>
      </c>
      <c r="K37" s="74"/>
    </row>
    <row r="38" spans="1:11" ht="27.75" customHeight="1" x14ac:dyDescent="0.3">
      <c r="A38" s="73" t="s">
        <v>369</v>
      </c>
      <c r="B38" s="74" t="s">
        <v>728</v>
      </c>
      <c r="C38" s="75">
        <v>0</v>
      </c>
      <c r="D38" s="194">
        <v>-12.646000000000001</v>
      </c>
      <c r="E38" s="195">
        <v>-1.9239999999999999</v>
      </c>
      <c r="F38" s="196">
        <v>-0.106</v>
      </c>
      <c r="G38" s="77">
        <v>0</v>
      </c>
      <c r="H38" s="77">
        <v>0</v>
      </c>
      <c r="I38" s="77">
        <v>0</v>
      </c>
      <c r="J38" s="80">
        <v>0.22800000000000001</v>
      </c>
      <c r="K38" s="74"/>
    </row>
    <row r="39" spans="1:11" ht="27.75" customHeight="1" x14ac:dyDescent="0.3">
      <c r="A39" s="73" t="s">
        <v>370</v>
      </c>
      <c r="B39" s="74" t="s">
        <v>729</v>
      </c>
      <c r="C39" s="75">
        <v>0</v>
      </c>
      <c r="D39" s="194">
        <v>-12.646000000000001</v>
      </c>
      <c r="E39" s="195">
        <v>-1.9239999999999999</v>
      </c>
      <c r="F39" s="196">
        <v>-0.106</v>
      </c>
      <c r="G39" s="77">
        <v>0</v>
      </c>
      <c r="H39" s="77">
        <v>0</v>
      </c>
      <c r="I39" s="77">
        <v>0</v>
      </c>
      <c r="J39" s="78">
        <v>0</v>
      </c>
      <c r="K39" s="74"/>
    </row>
    <row r="40" spans="1:11" ht="27.75" customHeight="1" x14ac:dyDescent="0.3">
      <c r="A40" s="73" t="s">
        <v>371</v>
      </c>
      <c r="B40" s="74" t="s">
        <v>730</v>
      </c>
      <c r="C40" s="75">
        <v>0</v>
      </c>
      <c r="D40" s="194">
        <v>-9.7940000000000005</v>
      </c>
      <c r="E40" s="195">
        <v>-1.466</v>
      </c>
      <c r="F40" s="196">
        <v>-0.08</v>
      </c>
      <c r="G40" s="77">
        <v>0</v>
      </c>
      <c r="H40" s="77">
        <v>0</v>
      </c>
      <c r="I40" s="77">
        <v>0</v>
      </c>
      <c r="J40" s="80">
        <v>0.19800000000000001</v>
      </c>
      <c r="K40" s="74"/>
    </row>
    <row r="41" spans="1:11" ht="27.75" customHeight="1" x14ac:dyDescent="0.3">
      <c r="A41" s="73" t="s">
        <v>372</v>
      </c>
      <c r="B41" s="74" t="s">
        <v>731</v>
      </c>
      <c r="C41" s="75">
        <v>0</v>
      </c>
      <c r="D41" s="194">
        <v>-9.7940000000000005</v>
      </c>
      <c r="E41" s="195">
        <v>-1.466</v>
      </c>
      <c r="F41" s="196">
        <v>-0.08</v>
      </c>
      <c r="G41" s="77">
        <v>0</v>
      </c>
      <c r="H41" s="77">
        <v>0</v>
      </c>
      <c r="I41" s="77">
        <v>0</v>
      </c>
      <c r="J41" s="78">
        <v>0</v>
      </c>
      <c r="K41" s="74"/>
    </row>
    <row r="42" spans="1:11" ht="27.75" customHeight="1" x14ac:dyDescent="0.3">
      <c r="A42" s="73" t="s">
        <v>373</v>
      </c>
      <c r="B42" s="74" t="s">
        <v>732</v>
      </c>
      <c r="C42" s="75">
        <v>0</v>
      </c>
      <c r="D42" s="194">
        <v>-7.1959999999999997</v>
      </c>
      <c r="E42" s="195">
        <v>-1.046</v>
      </c>
      <c r="F42" s="196">
        <v>-5.6000000000000001E-2</v>
      </c>
      <c r="G42" s="76">
        <v>13.53</v>
      </c>
      <c r="H42" s="77">
        <v>0</v>
      </c>
      <c r="I42" s="77">
        <v>0</v>
      </c>
      <c r="J42" s="80">
        <v>0.16</v>
      </c>
      <c r="K42" s="74"/>
    </row>
    <row r="43" spans="1:11" ht="27.75" customHeight="1" x14ac:dyDescent="0.3">
      <c r="A43" s="73" t="s">
        <v>374</v>
      </c>
      <c r="B43" s="74" t="s">
        <v>733</v>
      </c>
      <c r="C43" s="75">
        <v>0</v>
      </c>
      <c r="D43" s="194">
        <v>-7.1959999999999997</v>
      </c>
      <c r="E43" s="195">
        <v>-1.046</v>
      </c>
      <c r="F43" s="196">
        <v>-5.6000000000000001E-2</v>
      </c>
      <c r="G43" s="76">
        <v>13.53</v>
      </c>
      <c r="H43" s="77">
        <v>0</v>
      </c>
      <c r="I43" s="77">
        <v>0</v>
      </c>
      <c r="J43" s="78">
        <v>0</v>
      </c>
      <c r="K43" s="74"/>
    </row>
  </sheetData>
  <customSheetViews>
    <customSheetView guid="{5032A364-B81A-48DA-88DA-AB3B86B47EE9}" scale="80" fitToPage="1">
      <pageMargins left="0.39370078740157483" right="0.35433070866141736" top="0.86614173228346458" bottom="0.74803149606299213" header="0.43307086614173229" footer="0.51181102362204722"/>
      <pageSetup paperSize="9" scale="48" fitToHeight="0" orientation="portrait" r:id="rId1"/>
      <headerFooter scaleWithDoc="0">
        <oddHeader>&amp;L&amp;"Arial,Bold"
Annex 1&amp;"Arial,Regular" - Schedule of Charges for use of the Distribution System by LV and HV Designated Properties</oddHeader>
        <oddFooter>&amp;C&amp;P of &amp;N</oddFooter>
      </headerFooter>
    </customSheetView>
  </customSheetViews>
  <mergeCells count="15">
    <mergeCell ref="G8:H8"/>
    <mergeCell ref="E1:K1"/>
    <mergeCell ref="B1:D1"/>
    <mergeCell ref="I9:K9"/>
    <mergeCell ref="G9:H9"/>
    <mergeCell ref="A2:K2"/>
    <mergeCell ref="C5:D5"/>
    <mergeCell ref="C6:D6"/>
    <mergeCell ref="G5:H5"/>
    <mergeCell ref="G6:H6"/>
    <mergeCell ref="G4:K4"/>
    <mergeCell ref="A4:E4"/>
    <mergeCell ref="C7:D7"/>
    <mergeCell ref="B8:E8"/>
    <mergeCell ref="G7:H7"/>
  </mergeCells>
  <phoneticPr fontId="6" type="noConversion"/>
  <hyperlinks>
    <hyperlink ref="A1" location="Overview!A1" display="Back to Overview" xr:uid="{00000000-0004-0000-0100-000000000000}"/>
  </hyperlinks>
  <pageMargins left="0.39370078740157483" right="0.39370078740157483" top="0.9055118110236221" bottom="0.74803149606299213" header="0.51181102362204722" footer="0.51181102362204722"/>
  <pageSetup paperSize="9" scale="43" fitToHeight="0" orientation="portrait" r:id="rId2"/>
  <headerFooter scaleWithDoc="0">
    <oddHeader>&amp;L&amp;"Trebuchet MS,Bold"
Annex 1&amp;"Trebuchet MS,Regular" - Schedule of Charges for use of the Distribution System by LV and HV Designated Properties</oddHeader>
    <oddFooter>&amp;C_x000D_&amp;1#&amp;"Aptos"&amp;12&amp;K008000 Internal Use</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pageSetUpPr fitToPage="1"/>
  </sheetPr>
  <dimension ref="A1:P11"/>
  <sheetViews>
    <sheetView zoomScale="80" zoomScaleNormal="80" zoomScaleSheetLayoutView="100" workbookViewId="0"/>
  </sheetViews>
  <sheetFormatPr defaultColWidth="9.140625" defaultRowHeight="15" x14ac:dyDescent="0.3"/>
  <cols>
    <col min="1" max="1" width="19" style="86" customWidth="1"/>
    <col min="2" max="2" width="9.5703125" style="86" bestFit="1" customWidth="1"/>
    <col min="3" max="3" width="14.28515625" style="86" bestFit="1" customWidth="1"/>
    <col min="4" max="4" width="19" style="102" customWidth="1"/>
    <col min="5" max="5" width="5.85546875" style="102" bestFit="1" customWidth="1"/>
    <col min="6" max="6" width="14.28515625" style="102" bestFit="1" customWidth="1"/>
    <col min="7" max="7" width="50" style="102" bestFit="1" customWidth="1"/>
    <col min="8" max="8" width="12.85546875" style="102" customWidth="1"/>
    <col min="9" max="9" width="12.85546875" style="102" bestFit="1" customWidth="1"/>
    <col min="10" max="10" width="12.5703125" style="103" bestFit="1" customWidth="1"/>
    <col min="11" max="12" width="11.85546875" style="104" bestFit="1" customWidth="1"/>
    <col min="13" max="13" width="12.85546875" style="86" bestFit="1" customWidth="1"/>
    <col min="14" max="14" width="12.5703125" style="86" bestFit="1" customWidth="1"/>
    <col min="15" max="16" width="11.85546875" style="86" bestFit="1" customWidth="1"/>
    <col min="17" max="16384" width="9.140625" style="86"/>
  </cols>
  <sheetData>
    <row r="1" spans="1:16" x14ac:dyDescent="0.2">
      <c r="A1" s="85" t="s">
        <v>17</v>
      </c>
      <c r="B1" s="85"/>
      <c r="C1" s="229"/>
      <c r="D1" s="229"/>
      <c r="E1" s="59"/>
      <c r="F1" s="228" t="s">
        <v>29</v>
      </c>
      <c r="G1" s="228"/>
      <c r="H1" s="228"/>
      <c r="I1" s="228"/>
      <c r="J1" s="228"/>
      <c r="K1" s="228"/>
      <c r="L1" s="228"/>
      <c r="M1" s="228"/>
      <c r="N1" s="228"/>
      <c r="O1" s="228"/>
      <c r="P1" s="228"/>
    </row>
    <row r="2" spans="1:16" s="87" customFormat="1" ht="18.75" x14ac:dyDescent="0.2">
      <c r="A2" s="219" t="str">
        <f>Overview!B4&amp; " - Effective from "&amp;Overview!D4&amp;" - "&amp;Overview!E4&amp;" Designated EHV charges"</f>
        <v>Aidien Limited - GSP_G - Effective from 1 April 2027 - Final Designated EHV charges</v>
      </c>
      <c r="B2" s="219"/>
      <c r="C2" s="219"/>
      <c r="D2" s="219"/>
      <c r="E2" s="219"/>
      <c r="F2" s="219"/>
      <c r="G2" s="219"/>
      <c r="H2" s="219"/>
      <c r="I2" s="219"/>
      <c r="J2" s="219"/>
      <c r="K2" s="219"/>
      <c r="L2" s="219"/>
      <c r="M2" s="219"/>
      <c r="N2" s="219"/>
      <c r="O2" s="219"/>
      <c r="P2" s="219"/>
    </row>
    <row r="3" spans="1:16" s="88" customFormat="1" ht="18.75" x14ac:dyDescent="0.2">
      <c r="A3" s="61"/>
      <c r="B3" s="61"/>
      <c r="C3" s="61"/>
      <c r="D3" s="61"/>
      <c r="E3" s="61"/>
      <c r="F3" s="61"/>
      <c r="G3" s="61"/>
      <c r="H3" s="61"/>
      <c r="I3" s="61"/>
      <c r="J3" s="61"/>
      <c r="K3" s="61"/>
      <c r="L3" s="61"/>
      <c r="M3" s="61"/>
      <c r="N3" s="61"/>
      <c r="O3" s="61"/>
      <c r="P3" s="61"/>
    </row>
    <row r="4" spans="1:16" s="88" customFormat="1" ht="18.75" x14ac:dyDescent="0.2">
      <c r="A4" s="219" t="s">
        <v>280</v>
      </c>
      <c r="B4" s="219"/>
      <c r="C4" s="219"/>
      <c r="D4" s="219"/>
      <c r="E4" s="219"/>
      <c r="F4" s="219"/>
      <c r="G4" s="61"/>
      <c r="H4" s="61"/>
      <c r="I4" s="61"/>
      <c r="J4" s="61"/>
      <c r="K4" s="61"/>
      <c r="L4" s="61"/>
      <c r="M4" s="61"/>
      <c r="N4" s="61"/>
      <c r="O4" s="61"/>
      <c r="P4" s="61"/>
    </row>
    <row r="5" spans="1:16" s="88" customFormat="1" ht="18.75" x14ac:dyDescent="0.2">
      <c r="A5" s="231" t="s">
        <v>12</v>
      </c>
      <c r="B5" s="232"/>
      <c r="C5" s="232"/>
      <c r="D5" s="234" t="s">
        <v>277</v>
      </c>
      <c r="E5" s="234"/>
      <c r="F5" s="234"/>
      <c r="G5" s="61"/>
      <c r="H5" s="61"/>
      <c r="I5" s="61"/>
      <c r="J5" s="61"/>
      <c r="K5" s="61"/>
      <c r="L5" s="61"/>
      <c r="M5" s="61"/>
      <c r="N5" s="61"/>
      <c r="O5" s="61"/>
      <c r="P5" s="61"/>
    </row>
    <row r="6" spans="1:16" s="88" customFormat="1" ht="46.5" customHeight="1" x14ac:dyDescent="0.2">
      <c r="A6" s="233" t="s">
        <v>489</v>
      </c>
      <c r="B6" s="233"/>
      <c r="C6" s="233"/>
      <c r="D6" s="222" t="s">
        <v>497</v>
      </c>
      <c r="E6" s="222"/>
      <c r="F6" s="222"/>
      <c r="G6" s="61"/>
      <c r="H6" s="61"/>
      <c r="I6" s="61"/>
      <c r="J6" s="61"/>
      <c r="K6" s="61"/>
      <c r="L6" s="61"/>
      <c r="M6" s="61"/>
      <c r="N6" s="61"/>
      <c r="O6" s="61"/>
      <c r="P6" s="61"/>
    </row>
    <row r="7" spans="1:16" s="88" customFormat="1" ht="30.75" customHeight="1" x14ac:dyDescent="0.2">
      <c r="A7" s="218" t="s">
        <v>13</v>
      </c>
      <c r="B7" s="218"/>
      <c r="C7" s="218"/>
      <c r="D7" s="230" t="s">
        <v>479</v>
      </c>
      <c r="E7" s="230"/>
      <c r="F7" s="230"/>
      <c r="G7" s="61"/>
      <c r="H7" s="61"/>
      <c r="I7" s="61"/>
      <c r="J7" s="61"/>
      <c r="K7" s="61"/>
      <c r="L7" s="61"/>
      <c r="M7" s="61"/>
      <c r="N7" s="61"/>
      <c r="O7" s="61"/>
      <c r="P7" s="61"/>
    </row>
    <row r="8" spans="1:16" s="88" customFormat="1" ht="18.75" x14ac:dyDescent="0.2">
      <c r="A8" s="61"/>
      <c r="B8" s="61"/>
      <c r="C8" s="61"/>
      <c r="D8" s="61"/>
      <c r="E8" s="61"/>
      <c r="F8" s="61"/>
      <c r="G8" s="61"/>
      <c r="H8" s="61"/>
      <c r="I8" s="61"/>
      <c r="J8" s="61"/>
      <c r="K8" s="61"/>
      <c r="L8" s="61"/>
      <c r="M8" s="61"/>
      <c r="N8" s="61"/>
      <c r="O8" s="61"/>
      <c r="P8" s="61"/>
    </row>
    <row r="9" spans="1:16" ht="75" x14ac:dyDescent="0.2">
      <c r="A9" s="72" t="s">
        <v>269</v>
      </c>
      <c r="B9" s="89" t="s">
        <v>259</v>
      </c>
      <c r="C9" s="72" t="s">
        <v>260</v>
      </c>
      <c r="D9" s="72" t="s">
        <v>271</v>
      </c>
      <c r="E9" s="89" t="s">
        <v>259</v>
      </c>
      <c r="F9" s="72" t="s">
        <v>261</v>
      </c>
      <c r="G9" s="90" t="s">
        <v>28</v>
      </c>
      <c r="H9" s="182" t="s">
        <v>436</v>
      </c>
      <c r="I9" s="91" t="s">
        <v>344</v>
      </c>
      <c r="J9" s="90" t="s">
        <v>272</v>
      </c>
      <c r="K9" s="90" t="s">
        <v>342</v>
      </c>
      <c r="L9" s="92" t="s">
        <v>352</v>
      </c>
      <c r="M9" s="91" t="s">
        <v>345</v>
      </c>
      <c r="N9" s="90" t="s">
        <v>273</v>
      </c>
      <c r="O9" s="90" t="s">
        <v>343</v>
      </c>
      <c r="P9" s="92" t="s">
        <v>353</v>
      </c>
    </row>
    <row r="10" spans="1:16" x14ac:dyDescent="0.2">
      <c r="A10" s="199"/>
      <c r="B10" s="93"/>
      <c r="C10" s="94"/>
      <c r="D10" s="200"/>
      <c r="E10" s="95"/>
      <c r="F10" s="96"/>
      <c r="G10" s="97"/>
      <c r="H10" s="183"/>
      <c r="I10" s="98"/>
      <c r="J10" s="99"/>
      <c r="K10" s="99"/>
      <c r="L10" s="99"/>
      <c r="M10" s="100"/>
      <c r="N10" s="101"/>
      <c r="O10" s="101"/>
      <c r="P10" s="101"/>
    </row>
    <row r="11" spans="1:16" x14ac:dyDescent="0.2">
      <c r="A11" s="199"/>
      <c r="B11" s="93"/>
      <c r="C11" s="94"/>
      <c r="D11" s="200"/>
      <c r="E11" s="95"/>
      <c r="F11" s="96"/>
      <c r="G11" s="97"/>
      <c r="H11" s="183"/>
      <c r="I11" s="98"/>
      <c r="J11" s="99"/>
      <c r="K11" s="99"/>
      <c r="L11" s="99"/>
      <c r="M11" s="100"/>
      <c r="N11" s="101"/>
      <c r="O11" s="101"/>
      <c r="P11" s="101"/>
    </row>
  </sheetData>
  <mergeCells count="10">
    <mergeCell ref="F1:P1"/>
    <mergeCell ref="A2:P2"/>
    <mergeCell ref="C1:D1"/>
    <mergeCell ref="D7:F7"/>
    <mergeCell ref="A5:C5"/>
    <mergeCell ref="A6:C6"/>
    <mergeCell ref="A7:C7"/>
    <mergeCell ref="A4:F4"/>
    <mergeCell ref="D5:F5"/>
    <mergeCell ref="D6:F6"/>
  </mergeCells>
  <phoneticPr fontId="41" type="noConversion"/>
  <hyperlinks>
    <hyperlink ref="A1" location="Overview!A1" display="Back to Overview" xr:uid="{00000000-0004-0000-0200-000000000000}"/>
  </hyperlinks>
  <pageMargins left="0.39370078740157483" right="0.39370078740157483" top="0.86614173228346458" bottom="0.78740157480314965" header="0.27559055118110237" footer="0.27559055118110237"/>
  <pageSetup paperSize="9" scale="59" fitToHeight="0" orientation="landscape" r:id="rId1"/>
  <headerFooter differentFirst="1" scaleWithDoc="0">
    <oddHeader>&amp;L&amp;"Trebuchet MS,Regular"
&amp;"Trebuchet MS,Bold"Annex 2 &amp;"Trebuchet MS,Regular"- Schedule of Charges for use of the Distribution System by Designated EHV Properties (including LDNOs with Designated EHV Properties/end-users).</oddHeader>
    <oddFooter>&amp;C_x000D_&amp;1#&amp;"Aptos"&amp;12&amp;K008000 Internal Use</oddFooter>
    <firstHeader>&amp;L&amp;"Trebuchet MS,Bold"
Annex 2&amp;"Trebuchet MS,Regular" - Schedule of Charges for use of the Distribution System by Designated EHV Properties (including LDNOs with Designated EHV Properties/end-users).</firstHeader>
    <firstFooter>&amp;C_x000D_&amp;1#&amp;"Aptos"&amp;12&amp;K008000 Internal Use</first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pageSetUpPr fitToPage="1"/>
  </sheetPr>
  <dimension ref="A1:H6"/>
  <sheetViews>
    <sheetView zoomScale="80" zoomScaleNormal="80" zoomScaleSheetLayoutView="100" workbookViewId="0">
      <selection sqref="A1:H1"/>
    </sheetView>
  </sheetViews>
  <sheetFormatPr defaultColWidth="9.140625" defaultRowHeight="15" x14ac:dyDescent="0.3"/>
  <cols>
    <col min="1" max="1" width="16.140625" style="86" customWidth="1"/>
    <col min="2" max="2" width="8.7109375" style="86" customWidth="1"/>
    <col min="3" max="3" width="15.7109375" style="102" bestFit="1" customWidth="1"/>
    <col min="4" max="4" width="50.7109375" style="102" customWidth="1"/>
    <col min="5" max="5" width="14.7109375" style="103" customWidth="1"/>
    <col min="6" max="7" width="14.7109375" style="104" customWidth="1"/>
    <col min="8" max="8" width="14.7109375" style="86" customWidth="1"/>
    <col min="9" max="16384" width="9.140625" style="86"/>
  </cols>
  <sheetData>
    <row r="1" spans="1:8" ht="54.75" customHeight="1" x14ac:dyDescent="0.2">
      <c r="A1" s="228" t="s">
        <v>475</v>
      </c>
      <c r="B1" s="228"/>
      <c r="C1" s="228"/>
      <c r="D1" s="228"/>
      <c r="E1" s="228"/>
      <c r="F1" s="228"/>
      <c r="G1" s="228"/>
      <c r="H1" s="228"/>
    </row>
    <row r="2" spans="1:8" s="87" customFormat="1" ht="18.75" x14ac:dyDescent="0.2">
      <c r="A2" s="235" t="str">
        <f>Overview!B4&amp; " - Effective from "&amp;Overview!D4&amp;" - "&amp;Overview!E4&amp;" Designated EHV import charges"</f>
        <v>Aidien Limited - GSP_G - Effective from 1 April 2027 - Final Designated EHV import charges</v>
      </c>
      <c r="B2" s="236"/>
      <c r="C2" s="236"/>
      <c r="D2" s="236"/>
      <c r="E2" s="236"/>
      <c r="F2" s="236"/>
      <c r="G2" s="236"/>
      <c r="H2" s="237"/>
    </row>
    <row r="3" spans="1:8" s="88" customFormat="1" ht="18.75" x14ac:dyDescent="0.2">
      <c r="A3" s="105"/>
      <c r="B3" s="105"/>
      <c r="C3" s="105"/>
      <c r="D3" s="106"/>
      <c r="E3" s="107"/>
      <c r="F3" s="107"/>
      <c r="G3" s="108"/>
      <c r="H3" s="108"/>
    </row>
    <row r="4" spans="1:8" ht="75" x14ac:dyDescent="0.2">
      <c r="A4" s="72" t="s">
        <v>269</v>
      </c>
      <c r="B4" s="89" t="s">
        <v>259</v>
      </c>
      <c r="C4" s="72" t="s">
        <v>260</v>
      </c>
      <c r="D4" s="90" t="s">
        <v>28</v>
      </c>
      <c r="E4" s="109" t="str">
        <f>'Annex 2 Designated EHV charges'!I9</f>
        <v>Import
Super Red
unit charge
(p/kWh)</v>
      </c>
      <c r="F4" s="109" t="str">
        <f>'Annex 2 Designated EHV charges'!J9</f>
        <v>Import
fixed charge
(p/day)</v>
      </c>
      <c r="G4" s="109" t="str">
        <f>'Annex 2 Designated EHV charges'!K9</f>
        <v>Import
capacity charge
(p/kVA/day)</v>
      </c>
      <c r="H4" s="109" t="str">
        <f>'Annex 2 Designated EHV charges'!L9</f>
        <v>Import
exceeded capacity charge
(p/kVA/day)</v>
      </c>
    </row>
    <row r="5" spans="1:8" x14ac:dyDescent="0.2">
      <c r="A5" s="201" t="str" cm="1">
        <f t="array" ref="A5">IFERROR(INDEX('Annex 2 Designated EHV charges'!$A$10:$A$30, MATCH(0, IF(ISBLANK('Annex 2 Designated EHV charges'!$A$10:$A$30),1, COUNTIF(A$4:$A4, 'Annex 2 Designated EHV charges'!$A$10:$A$30)), 0)),"")</f>
        <v/>
      </c>
      <c r="B5" s="93" t="str">
        <f>IF($A5="","",VLOOKUP($A5,'Annex 2 Designated EHV charges'!$A:$P,2,0))</f>
        <v/>
      </c>
      <c r="C5" s="110" t="str">
        <f>IF($A5="","",VLOOKUP($A5,'Annex 2 Designated EHV charges'!$A:$P,3,0))</f>
        <v/>
      </c>
      <c r="D5" s="111" t="str">
        <f>IF($A5="","",VLOOKUP($A5,'Annex 2 Designated EHV charges'!$A:$P,7,0))</f>
        <v/>
      </c>
      <c r="E5" s="112" t="str">
        <f>IFERROR(IF(VLOOKUP($A5,'Annex 2 Designated EHV charges'!$A:$P,9,FALSE)=0,"",VLOOKUP($A5,'Annex 2 Designated EHV charges'!$A:$P,9,FALSE)),"")</f>
        <v/>
      </c>
      <c r="F5" s="113" t="str">
        <f>IFERROR(IF(VLOOKUP($A5,'Annex 2 Designated EHV charges'!$A:$P,10,FALSE)=0,"",VLOOKUP($A5,'Annex 2 Designated EHV charges'!$A:$P,10,FALSE)),"")</f>
        <v/>
      </c>
      <c r="G5" s="114" t="str">
        <f>IFERROR(IF(VLOOKUP($A5,'Annex 2 Designated EHV charges'!$A:$P,11,FALSE)=0,"",VLOOKUP($A5,'Annex 2 Designated EHV charges'!$A:$P,11,FALSE)),"")</f>
        <v/>
      </c>
      <c r="H5" s="114" t="str">
        <f>IFERROR(IF(VLOOKUP($A5,'Annex 2 Designated EHV charges'!$A:$P,12,FALSE)=0,"",VLOOKUP($A5,'Annex 2 Designated EHV charges'!$A:$P,12,FALSE)),"")</f>
        <v/>
      </c>
    </row>
    <row r="6" spans="1:8" x14ac:dyDescent="0.2">
      <c r="A6" s="201" t="str" cm="1">
        <f t="array" ref="A6">IFERROR(INDEX('Annex 2 Designated EHV charges'!$A$10:$A$30, MATCH(0, IF(ISBLANK('Annex 2 Designated EHV charges'!$A$10:$A$30),1, COUNTIF(A$4:$A5, 'Annex 2 Designated EHV charges'!$A$10:$A$30)), 0)),"")</f>
        <v/>
      </c>
      <c r="B6" s="93" t="str">
        <f>IF($A6="","",VLOOKUP($A6,'Annex 2 Designated EHV charges'!$A:$P,2,0))</f>
        <v/>
      </c>
      <c r="C6" s="110" t="str">
        <f>IF($A6="","",VLOOKUP($A6,'Annex 2 Designated EHV charges'!$A:$P,3,0))</f>
        <v/>
      </c>
      <c r="D6" s="111" t="str">
        <f>IF($A6="","",VLOOKUP($A6,'Annex 2 Designated EHV charges'!$A:$P,7,0))</f>
        <v/>
      </c>
      <c r="E6" s="112" t="str">
        <f>IFERROR(IF(VLOOKUP($A6,'Annex 2 Designated EHV charges'!$A:$P,9,FALSE)=0,"",VLOOKUP($A6,'Annex 2 Designated EHV charges'!$A:$P,9,FALSE)),"")</f>
        <v/>
      </c>
      <c r="F6" s="113" t="str">
        <f>IFERROR(IF(VLOOKUP($A6,'Annex 2 Designated EHV charges'!$A:$P,10,FALSE)=0,"",VLOOKUP($A6,'Annex 2 Designated EHV charges'!$A:$P,10,FALSE)),"")</f>
        <v/>
      </c>
      <c r="G6" s="114" t="str">
        <f>IFERROR(IF(VLOOKUP($A6,'Annex 2 Designated EHV charges'!$A:$P,11,FALSE)=0,"",VLOOKUP($A6,'Annex 2 Designated EHV charges'!$A:$P,11,FALSE)),"")</f>
        <v/>
      </c>
      <c r="H6" s="114" t="str">
        <f>IFERROR(IF(VLOOKUP($A6,'Annex 2 Designated EHV charges'!$A:$P,12,FALSE)=0,"",VLOOKUP($A6,'Annex 2 Designated EHV charges'!$A:$P,12,FALSE)),"")</f>
        <v/>
      </c>
    </row>
  </sheetData>
  <mergeCells count="2">
    <mergeCell ref="A2:H2"/>
    <mergeCell ref="A1:H1"/>
  </mergeCells>
  <pageMargins left="0.39370078740157483" right="0.39370078740157483" top="0.9055118110236221" bottom="0.74803149606299213" header="0.31496062992125984" footer="0.51181102362204722"/>
  <pageSetup paperSize="9" scale="65" fitToHeight="0" orientation="portrait" r:id="rId1"/>
  <headerFooter differentFirst="1" scaleWithDoc="0">
    <oddHeader>&amp;L&amp;"Trebuchet MS,Bold"
Annex 2a&amp;"Trebuchet MS,Regular" - Schedule of Import Charges for use of the Distribution System by Designated EHV Properties (including LDNOs with Designated EHV Properties/end-users).</oddHeader>
    <oddFooter>&amp;C_x000D_&amp;1#&amp;"Aptos"&amp;12&amp;K008000 Internal Use</oddFooter>
    <firstHeader>&amp;L&amp;"Trebuchet MS,Regular"
&amp;"Trebuchet MS,Bold"Annex 2a &amp;"Trebuchet MS,Regular"- Schedule of Import Charges for use of the Distribution System by Designated EHV Properties (including LDNOs with Designated EHV Properties/end-users).</firstHeader>
    <firstFooter>&amp;C_x000D_&amp;1#&amp;"Aptos"&amp;12&amp;K008000 Internal Use</first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pageSetUpPr fitToPage="1"/>
  </sheetPr>
  <dimension ref="A1:H6"/>
  <sheetViews>
    <sheetView zoomScale="80" zoomScaleNormal="80" zoomScaleSheetLayoutView="100" workbookViewId="0">
      <selection sqref="A1:H1"/>
    </sheetView>
  </sheetViews>
  <sheetFormatPr defaultColWidth="9.140625" defaultRowHeight="15" x14ac:dyDescent="0.3"/>
  <cols>
    <col min="1" max="1" width="14.7109375" style="86" customWidth="1"/>
    <col min="2" max="2" width="8.7109375" style="86" customWidth="1"/>
    <col min="3" max="3" width="15.7109375" style="102" bestFit="1" customWidth="1"/>
    <col min="4" max="4" width="50.7109375" style="102" customWidth="1"/>
    <col min="5" max="5" width="14.7109375" style="103" customWidth="1"/>
    <col min="6" max="7" width="14.7109375" style="104" customWidth="1"/>
    <col min="8" max="8" width="14.7109375" style="86" customWidth="1"/>
    <col min="9" max="16384" width="9.140625" style="86"/>
  </cols>
  <sheetData>
    <row r="1" spans="1:8" ht="54.75" customHeight="1" x14ac:dyDescent="0.2">
      <c r="A1" s="228" t="s">
        <v>475</v>
      </c>
      <c r="B1" s="228"/>
      <c r="C1" s="228"/>
      <c r="D1" s="228"/>
      <c r="E1" s="228"/>
      <c r="F1" s="228"/>
      <c r="G1" s="228"/>
      <c r="H1" s="228"/>
    </row>
    <row r="2" spans="1:8" s="87" customFormat="1" ht="18.75" x14ac:dyDescent="0.2">
      <c r="A2" s="235" t="str">
        <f>Overview!B4&amp; " - Effective from "&amp;Overview!D4&amp;" - "&amp;Overview!E4&amp;" Designated EHV export charges"</f>
        <v>Aidien Limited - GSP_G - Effective from 1 April 2027 - Final Designated EHV export charges</v>
      </c>
      <c r="B2" s="236"/>
      <c r="C2" s="236"/>
      <c r="D2" s="236"/>
      <c r="E2" s="236"/>
      <c r="F2" s="236"/>
      <c r="G2" s="236"/>
      <c r="H2" s="237"/>
    </row>
    <row r="3" spans="1:8" s="88" customFormat="1" ht="18.75" x14ac:dyDescent="0.2">
      <c r="A3" s="105"/>
      <c r="B3" s="105"/>
      <c r="C3" s="105"/>
      <c r="D3" s="106"/>
      <c r="E3" s="107"/>
      <c r="F3" s="107"/>
      <c r="G3" s="108"/>
      <c r="H3" s="108"/>
    </row>
    <row r="4" spans="1:8" ht="75" x14ac:dyDescent="0.2">
      <c r="A4" s="72" t="s">
        <v>270</v>
      </c>
      <c r="B4" s="89" t="s">
        <v>259</v>
      </c>
      <c r="C4" s="72" t="s">
        <v>261</v>
      </c>
      <c r="D4" s="90" t="s">
        <v>28</v>
      </c>
      <c r="E4" s="90" t="str">
        <f>'Annex 2 Designated EHV charges'!M9</f>
        <v>Export
Super Red
unit charge
(p/kWh)</v>
      </c>
      <c r="F4" s="90" t="str">
        <f>'Annex 2 Designated EHV charges'!N9</f>
        <v>Export
fixed charge
(p/day)</v>
      </c>
      <c r="G4" s="90" t="str">
        <f>'Annex 2 Designated EHV charges'!O9</f>
        <v>Export
capacity charge
(p/kVA/day)</v>
      </c>
      <c r="H4" s="90" t="str">
        <f>'Annex 2 Designated EHV charges'!P9</f>
        <v>Export
exceeded capacity charge
(p/kVA/day)</v>
      </c>
    </row>
    <row r="5" spans="1:8" x14ac:dyDescent="0.2">
      <c r="A5" s="202" t="str" cm="1">
        <f t="array" ref="A5">IFERROR(INDEX('Annex 2 Designated EHV charges'!$D$10:$D$30, MATCH(0, IF(ISBLANK('Annex 2 Designated EHV charges'!$D$10:$D$30),1, COUNTIF(A$4:$A4, 'Annex 2 Designated EHV charges'!$D$10:$D$30)), 0)),"")</f>
        <v/>
      </c>
      <c r="B5" s="93" t="str">
        <f>IF($A5="","",VLOOKUP($A5,'Annex 2 Designated EHV charges'!$D:$P,2,0))</f>
        <v/>
      </c>
      <c r="C5" s="110" t="str">
        <f>IF($A5="","",VLOOKUP($A5,'Annex 2 Designated EHV charges'!$D:$P,3,0))</f>
        <v/>
      </c>
      <c r="D5" s="111" t="str">
        <f>IF($A5="","",VLOOKUP($A5,'Annex 2 Designated EHV charges'!$D:$P,4,0))</f>
        <v/>
      </c>
      <c r="E5" s="115" t="str">
        <f>IFERROR(IF(VLOOKUP($A5,'Annex 2 Designated EHV charges'!$D:$P,10,FALSE)=0,0,VLOOKUP($A5,'Annex 2 Designated EHV charges'!$D:$P,10,FALSE)),"")</f>
        <v/>
      </c>
      <c r="F5" s="116" t="str">
        <f>IFERROR(IF(VLOOKUP($A5,'Annex 2 Designated EHV charges'!$D:$P,11,FALSE)=0,0,VLOOKUP($A5,'Annex 2 Designated EHV charges'!$D:$P,11,FALSE)),"")</f>
        <v/>
      </c>
      <c r="G5" s="117" t="str">
        <f>IFERROR(IF(VLOOKUP($A5,'Annex 2 Designated EHV charges'!$D:$P,12,FALSE)=0,0,VLOOKUP($A5,'Annex 2 Designated EHV charges'!$D:$P,12,FALSE)),"")</f>
        <v/>
      </c>
      <c r="H5" s="117" t="str">
        <f>IFERROR(IF(VLOOKUP($A5,'Annex 2 Designated EHV charges'!$D:$P,13,FALSE)=0,0,VLOOKUP($A5,'Annex 2 Designated EHV charges'!$D:$P,13,FALSE)),"")</f>
        <v/>
      </c>
    </row>
    <row r="6" spans="1:8" x14ac:dyDescent="0.2">
      <c r="A6" s="202" t="str" cm="1">
        <f t="array" ref="A6">IFERROR(INDEX('Annex 2 Designated EHV charges'!$D$10:$D$30, MATCH(0, IF(ISBLANK('Annex 2 Designated EHV charges'!$D$10:$D$30),1, COUNTIF(A$4:$A5, 'Annex 2 Designated EHV charges'!$D$10:$D$30)), 0)),"")</f>
        <v/>
      </c>
      <c r="B6" s="93" t="str">
        <f>IF($A6="","",VLOOKUP($A6,'Annex 2 Designated EHV charges'!$D:$P,2,0))</f>
        <v/>
      </c>
      <c r="C6" s="110" t="str">
        <f>IF($A6="","",VLOOKUP($A6,'Annex 2 Designated EHV charges'!$D:$P,3,0))</f>
        <v/>
      </c>
      <c r="D6" s="111" t="str">
        <f>IF($A6="","",VLOOKUP($A6,'Annex 2 Designated EHV charges'!$D:$P,4,0))</f>
        <v/>
      </c>
      <c r="E6" s="115" t="str">
        <f>IFERROR(IF(VLOOKUP($A6,'Annex 2 Designated EHV charges'!$D:$P,10,FALSE)=0,0,VLOOKUP($A6,'Annex 2 Designated EHV charges'!$D:$P,10,FALSE)),"")</f>
        <v/>
      </c>
      <c r="F6" s="116" t="str">
        <f>IFERROR(IF(VLOOKUP($A6,'Annex 2 Designated EHV charges'!$D:$P,11,FALSE)=0,0,VLOOKUP($A6,'Annex 2 Designated EHV charges'!$D:$P,11,FALSE)),"")</f>
        <v/>
      </c>
      <c r="G6" s="117" t="str">
        <f>IFERROR(IF(VLOOKUP($A6,'Annex 2 Designated EHV charges'!$D:$P,12,FALSE)=0,0,VLOOKUP($A6,'Annex 2 Designated EHV charges'!$D:$P,12,FALSE)),"")</f>
        <v/>
      </c>
      <c r="H6" s="117" t="str">
        <f>IFERROR(IF(VLOOKUP($A6,'Annex 2 Designated EHV charges'!$D:$P,13,FALSE)=0,0,VLOOKUP($A6,'Annex 2 Designated EHV charges'!$D:$P,13,FALSE)),"")</f>
        <v/>
      </c>
    </row>
  </sheetData>
  <mergeCells count="2">
    <mergeCell ref="A2:H2"/>
    <mergeCell ref="A1:H1"/>
  </mergeCells>
  <pageMargins left="0.39370078740157483" right="0.39370078740157483" top="0.9055118110236221" bottom="0.74803149606299213" header="0.31496062992125984" footer="0.51181102362204722"/>
  <pageSetup paperSize="9" scale="65" fitToHeight="0" orientation="portrait" r:id="rId1"/>
  <headerFooter differentFirst="1" scaleWithDoc="0">
    <oddHeader>&amp;L&amp;"Trebuchet MS,Bold"
Annex 2b&amp;"Trebuchet MS,Regular" - Schedule of Export Charges for use of the Distribution System by Designated EHV Properties (including LDNOs with Designated EHV Properties/end-users).</oddHeader>
    <oddFooter>&amp;C_x000D_&amp;1#&amp;"Aptos"&amp;12&amp;K008000 Internal Use</oddFooter>
    <firstHeader>&amp;L&amp;"Trebuchet MS,Bold"
Annex 2b &amp;"Trebuchet MS,Regular"- Schedule of Export Charges for use of the Distribution System by Designated EHV Properties (including LDNOs with Designated EHV Properties/end-users).</firstHeader>
    <firstFooter>&amp;C_x000D_&amp;1#&amp;"Aptos"&amp;12&amp;K008000 Internal Use</first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J24"/>
  <sheetViews>
    <sheetView zoomScale="80" zoomScaleNormal="80" zoomScaleSheetLayoutView="100" workbookViewId="0"/>
  </sheetViews>
  <sheetFormatPr defaultColWidth="9.140625" defaultRowHeight="15" x14ac:dyDescent="0.3"/>
  <cols>
    <col min="1" max="1" width="27.42578125" style="122" customWidth="1"/>
    <col min="2" max="2" width="11" style="122" customWidth="1"/>
    <col min="3" max="3" width="9.140625" style="122"/>
    <col min="4" max="10" width="16.5703125" style="122" customWidth="1"/>
    <col min="11" max="16384" width="9.140625" style="122"/>
  </cols>
  <sheetData>
    <row r="1" spans="1:10" s="120" customFormat="1" ht="27.75" customHeight="1" x14ac:dyDescent="0.3">
      <c r="A1" s="118" t="s">
        <v>17</v>
      </c>
      <c r="B1" s="119"/>
      <c r="D1" s="119"/>
      <c r="E1" s="119"/>
      <c r="F1" s="119"/>
      <c r="G1" s="121"/>
      <c r="H1" s="122"/>
      <c r="I1" s="122"/>
    </row>
    <row r="2" spans="1:10" s="120" customFormat="1" ht="27" customHeight="1" x14ac:dyDescent="0.2">
      <c r="A2" s="219" t="str">
        <f>Overview!B4&amp; " - Effective from "&amp;Overview!D4&amp;" - "&amp;Overview!E4&amp;" LV and HV tariffs"</f>
        <v>Aidien Limited - GSP_G - Effective from 1 April 2027 - Final LV and HV tariffs</v>
      </c>
      <c r="B2" s="219"/>
      <c r="C2" s="219"/>
      <c r="D2" s="219"/>
      <c r="E2" s="219"/>
      <c r="F2" s="219"/>
      <c r="G2" s="219"/>
      <c r="H2" s="219"/>
      <c r="I2" s="219"/>
      <c r="J2" s="219"/>
    </row>
    <row r="3" spans="1:10" s="120" customFormat="1" ht="27" customHeight="1" x14ac:dyDescent="0.2">
      <c r="A3" s="238" t="s">
        <v>428</v>
      </c>
      <c r="B3" s="239"/>
      <c r="C3" s="239"/>
      <c r="D3" s="239"/>
      <c r="E3" s="239"/>
      <c r="F3" s="239"/>
      <c r="G3" s="239"/>
      <c r="H3" s="239"/>
      <c r="I3" s="239"/>
      <c r="J3" s="240"/>
    </row>
    <row r="4" spans="1:10" s="120" customFormat="1" ht="71.25" customHeight="1" x14ac:dyDescent="0.2">
      <c r="A4" s="123"/>
      <c r="B4" s="72" t="s">
        <v>0</v>
      </c>
      <c r="C4" s="89" t="s">
        <v>22</v>
      </c>
      <c r="D4" s="89" t="s">
        <v>429</v>
      </c>
      <c r="E4" s="89" t="s">
        <v>430</v>
      </c>
      <c r="F4" s="89" t="s">
        <v>23</v>
      </c>
      <c r="G4" s="89"/>
      <c r="H4" s="89"/>
      <c r="I4" s="89"/>
      <c r="J4" s="89"/>
    </row>
    <row r="5" spans="1:10" s="120" customFormat="1" ht="32.25" customHeight="1" x14ac:dyDescent="0.2">
      <c r="A5" s="124"/>
      <c r="B5" s="125"/>
      <c r="C5" s="126"/>
      <c r="D5" s="127"/>
      <c r="E5" s="127"/>
      <c r="F5" s="128"/>
      <c r="G5" s="129"/>
      <c r="H5" s="129"/>
      <c r="I5" s="129"/>
      <c r="J5" s="129"/>
    </row>
    <row r="6" spans="1:10" ht="12.75" customHeight="1" x14ac:dyDescent="0.3">
      <c r="A6" s="241" t="s">
        <v>2</v>
      </c>
      <c r="B6" s="249"/>
      <c r="C6" s="250"/>
      <c r="D6" s="250"/>
      <c r="E6" s="250"/>
      <c r="F6" s="250"/>
      <c r="G6" s="250"/>
      <c r="H6" s="251"/>
      <c r="I6" s="251"/>
      <c r="J6" s="252"/>
    </row>
    <row r="7" spans="1:10" x14ac:dyDescent="0.3">
      <c r="A7" s="242"/>
      <c r="B7" s="249"/>
      <c r="C7" s="250"/>
      <c r="D7" s="250"/>
      <c r="E7" s="250"/>
      <c r="F7" s="250"/>
      <c r="G7" s="250"/>
      <c r="H7" s="251"/>
      <c r="I7" s="251"/>
      <c r="J7" s="252"/>
    </row>
    <row r="8" spans="1:10" x14ac:dyDescent="0.3">
      <c r="A8" s="253"/>
      <c r="B8" s="249"/>
      <c r="C8" s="250"/>
      <c r="D8" s="250"/>
      <c r="E8" s="250"/>
      <c r="F8" s="250"/>
      <c r="G8" s="250"/>
      <c r="H8" s="251"/>
      <c r="I8" s="251"/>
      <c r="J8" s="252"/>
    </row>
    <row r="11" spans="1:10" s="120" customFormat="1" ht="27" customHeight="1" x14ac:dyDescent="0.2">
      <c r="A11" s="238" t="s">
        <v>431</v>
      </c>
      <c r="B11" s="239"/>
      <c r="C11" s="239"/>
      <c r="D11" s="239"/>
      <c r="E11" s="239"/>
      <c r="F11" s="239"/>
      <c r="G11" s="239"/>
      <c r="H11" s="239"/>
      <c r="I11" s="239"/>
      <c r="J11" s="240"/>
    </row>
    <row r="12" spans="1:10" s="120" customFormat="1" ht="58.5" customHeight="1" x14ac:dyDescent="0.2">
      <c r="A12" s="123"/>
      <c r="B12" s="72" t="s">
        <v>0</v>
      </c>
      <c r="C12" s="89" t="s">
        <v>22</v>
      </c>
      <c r="D12" s="72" t="s">
        <v>432</v>
      </c>
      <c r="E12" s="72" t="s">
        <v>433</v>
      </c>
      <c r="F12" s="72" t="s">
        <v>434</v>
      </c>
      <c r="G12" s="89" t="s">
        <v>23</v>
      </c>
      <c r="H12" s="89" t="s">
        <v>24</v>
      </c>
      <c r="I12" s="72" t="s">
        <v>351</v>
      </c>
      <c r="J12" s="89" t="s">
        <v>255</v>
      </c>
    </row>
    <row r="13" spans="1:10" s="120" customFormat="1" ht="32.25" customHeight="1" x14ac:dyDescent="0.2">
      <c r="A13" s="124"/>
      <c r="B13" s="125"/>
      <c r="C13" s="126"/>
      <c r="D13" s="127"/>
      <c r="E13" s="127"/>
      <c r="F13" s="127"/>
      <c r="G13" s="128"/>
      <c r="H13" s="128"/>
      <c r="I13" s="128"/>
      <c r="J13" s="127"/>
    </row>
    <row r="14" spans="1:10" ht="12.75" customHeight="1" x14ac:dyDescent="0.3">
      <c r="A14" s="241" t="s">
        <v>2</v>
      </c>
      <c r="B14" s="245" t="s">
        <v>12</v>
      </c>
      <c r="C14" s="246"/>
      <c r="D14" s="246"/>
      <c r="E14" s="246"/>
      <c r="F14" s="246"/>
      <c r="G14" s="246"/>
      <c r="H14" s="247"/>
      <c r="I14" s="247"/>
      <c r="J14" s="248"/>
    </row>
    <row r="15" spans="1:10" ht="12.75" customHeight="1" x14ac:dyDescent="0.3">
      <c r="A15" s="242"/>
      <c r="B15" s="249"/>
      <c r="C15" s="250"/>
      <c r="D15" s="250"/>
      <c r="E15" s="250"/>
      <c r="F15" s="250"/>
      <c r="G15" s="250"/>
      <c r="H15" s="251"/>
      <c r="I15" s="251"/>
      <c r="J15" s="252"/>
    </row>
    <row r="16" spans="1:10" ht="12.75" customHeight="1" x14ac:dyDescent="0.3">
      <c r="A16" s="242"/>
      <c r="B16" s="249"/>
      <c r="C16" s="250"/>
      <c r="D16" s="250"/>
      <c r="E16" s="250"/>
      <c r="F16" s="250"/>
      <c r="G16" s="250"/>
      <c r="H16" s="251"/>
      <c r="I16" s="251"/>
      <c r="J16" s="252"/>
    </row>
    <row r="17" spans="1:10" ht="23.25" customHeight="1" x14ac:dyDescent="0.3">
      <c r="A17" s="243"/>
      <c r="B17" s="249"/>
      <c r="C17" s="250"/>
      <c r="D17" s="250"/>
      <c r="E17" s="250"/>
      <c r="F17" s="250"/>
      <c r="G17" s="250"/>
      <c r="H17" s="251"/>
      <c r="I17" s="251"/>
      <c r="J17" s="252"/>
    </row>
    <row r="18" spans="1:10" ht="12.75" customHeight="1" x14ac:dyDescent="0.3">
      <c r="A18" s="243"/>
      <c r="B18" s="249"/>
      <c r="C18" s="250"/>
      <c r="D18" s="250"/>
      <c r="E18" s="250"/>
      <c r="F18" s="250"/>
      <c r="G18" s="250"/>
      <c r="H18" s="251"/>
      <c r="I18" s="251"/>
      <c r="J18" s="252"/>
    </row>
    <row r="19" spans="1:10" x14ac:dyDescent="0.3">
      <c r="A19" s="243"/>
      <c r="B19" s="249"/>
      <c r="C19" s="250"/>
      <c r="D19" s="250"/>
      <c r="E19" s="250"/>
      <c r="F19" s="250"/>
      <c r="G19" s="250"/>
      <c r="H19" s="251"/>
      <c r="I19" s="251"/>
      <c r="J19" s="252"/>
    </row>
    <row r="20" spans="1:10" x14ac:dyDescent="0.3">
      <c r="A20" s="243"/>
      <c r="B20" s="249"/>
      <c r="C20" s="250"/>
      <c r="D20" s="250"/>
      <c r="E20" s="250"/>
      <c r="F20" s="250"/>
      <c r="G20" s="250"/>
      <c r="H20" s="251"/>
      <c r="I20" s="251"/>
      <c r="J20" s="252"/>
    </row>
    <row r="21" spans="1:10" x14ac:dyDescent="0.3">
      <c r="A21" s="244"/>
      <c r="B21" s="249"/>
      <c r="C21" s="250"/>
      <c r="D21" s="250"/>
      <c r="E21" s="250"/>
      <c r="F21" s="250"/>
      <c r="G21" s="250"/>
      <c r="H21" s="251"/>
      <c r="I21" s="251"/>
      <c r="J21" s="252"/>
    </row>
    <row r="24" spans="1:10" ht="15.75" x14ac:dyDescent="0.35">
      <c r="A24" s="56" t="str">
        <f>Overview!B4&amp;" has no preserved charges/additional LLFCs"</f>
        <v>Aidien Limited - GSP_G has no preserved charges/additional LLFCs</v>
      </c>
    </row>
  </sheetData>
  <mergeCells count="16">
    <mergeCell ref="A2:J2"/>
    <mergeCell ref="A3:J3"/>
    <mergeCell ref="A6:A8"/>
    <mergeCell ref="B6:J6"/>
    <mergeCell ref="B7:J7"/>
    <mergeCell ref="B8:J8"/>
    <mergeCell ref="A11:J11"/>
    <mergeCell ref="A14:A21"/>
    <mergeCell ref="B14:J14"/>
    <mergeCell ref="B15:J15"/>
    <mergeCell ref="B16:J16"/>
    <mergeCell ref="B17:J17"/>
    <mergeCell ref="B18:J18"/>
    <mergeCell ref="B19:J19"/>
    <mergeCell ref="B20:J20"/>
    <mergeCell ref="B21:J21"/>
  </mergeCells>
  <hyperlinks>
    <hyperlink ref="A1" location="Overview!A1" display="Back to Overview" xr:uid="{00000000-0004-0000-0500-000000000000}"/>
  </hyperlinks>
  <pageMargins left="0.39370078740157483" right="0.39370078740157483" top="0.9055118110236221" bottom="0.74803149606299213" header="0.51181102362204722" footer="0.51181102362204722"/>
  <pageSetup paperSize="9" fitToHeight="0" orientation="portrait" r:id="rId1"/>
  <headerFooter scaleWithDoc="0">
    <oddHeader>&amp;L&amp;"Trebuchet MS,Regular"
&amp;"Trebuchet MS,Bold"Annex 3&amp;"Trebuchet MS,Regular" - Schedule of Charges for use of the Distribution System to Preserved/Additional LLFC Classes</oddHeader>
    <oddFooter>&amp;C_x000D_&amp;1#&amp;"Aptos"&amp;12&amp;K008000 Internal Use</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
    <pageSetUpPr fitToPage="1"/>
  </sheetPr>
  <dimension ref="A1:K224"/>
  <sheetViews>
    <sheetView zoomScale="80" zoomScaleNormal="80" zoomScaleSheetLayoutView="100" workbookViewId="0"/>
  </sheetViews>
  <sheetFormatPr defaultColWidth="9.140625" defaultRowHeight="27.75" customHeight="1" x14ac:dyDescent="0.3"/>
  <cols>
    <col min="1" max="1" width="58" style="57" bestFit="1" customWidth="1"/>
    <col min="2" max="2" width="17.7109375" style="81" customWidth="1"/>
    <col min="3" max="4" width="17.7109375" style="57" customWidth="1"/>
    <col min="5" max="7" width="17.7109375" style="81" customWidth="1"/>
    <col min="8" max="9" width="17.7109375" style="82" customWidth="1"/>
    <col min="10" max="10" width="17.7109375" style="60" customWidth="1"/>
    <col min="11" max="11" width="15.5703125" style="60" customWidth="1"/>
    <col min="12" max="16384" width="9.140625" style="57"/>
  </cols>
  <sheetData>
    <row r="1" spans="1:11" ht="27.75" customHeight="1" x14ac:dyDescent="0.3">
      <c r="A1" s="85" t="s">
        <v>17</v>
      </c>
      <c r="B1" s="57"/>
      <c r="F1" s="57"/>
      <c r="G1" s="57"/>
      <c r="H1" s="57"/>
      <c r="I1" s="60"/>
      <c r="J1" s="57"/>
      <c r="K1" s="57"/>
    </row>
    <row r="2" spans="1:11" ht="27" customHeight="1" x14ac:dyDescent="0.3">
      <c r="A2" s="254" t="str">
        <f>Overview!B4&amp; " - Effective from "&amp;Overview!D4&amp;" - "&amp;Overview!E4&amp;" LDNO tariffs"</f>
        <v>Aidien Limited - GSP_G - Effective from 1 April 2027 - Final LDNO tariffs</v>
      </c>
      <c r="B2" s="254"/>
      <c r="C2" s="254"/>
      <c r="D2" s="254"/>
      <c r="E2" s="254"/>
      <c r="F2" s="254"/>
      <c r="G2" s="254"/>
      <c r="H2" s="254"/>
      <c r="I2" s="254"/>
      <c r="J2" s="254"/>
    </row>
    <row r="3" spans="1:11" ht="18.75" x14ac:dyDescent="0.3">
      <c r="A3" s="130"/>
      <c r="B3" s="130"/>
      <c r="C3" s="130"/>
      <c r="D3" s="130"/>
      <c r="E3" s="130"/>
      <c r="F3" s="130"/>
      <c r="G3" s="130"/>
      <c r="H3" s="130"/>
      <c r="I3" s="130"/>
      <c r="J3" s="130"/>
    </row>
    <row r="4" spans="1:11" ht="27" customHeight="1" x14ac:dyDescent="0.3">
      <c r="A4" s="219" t="s">
        <v>375</v>
      </c>
      <c r="B4" s="219"/>
      <c r="C4" s="219"/>
      <c r="D4" s="219"/>
      <c r="E4" s="131"/>
      <c r="F4" s="219" t="s">
        <v>376</v>
      </c>
      <c r="G4" s="219"/>
      <c r="H4" s="219"/>
      <c r="I4" s="219"/>
      <c r="J4" s="219"/>
    </row>
    <row r="5" spans="1:11" ht="32.25" customHeight="1" x14ac:dyDescent="0.2">
      <c r="A5" s="64" t="s">
        <v>12</v>
      </c>
      <c r="B5" s="65" t="s">
        <v>274</v>
      </c>
      <c r="C5" s="132" t="s">
        <v>275</v>
      </c>
      <c r="D5" s="66" t="s">
        <v>276</v>
      </c>
      <c r="E5" s="61"/>
      <c r="F5" s="223"/>
      <c r="G5" s="224"/>
      <c r="H5" s="67" t="s">
        <v>278</v>
      </c>
      <c r="I5" s="68" t="s">
        <v>279</v>
      </c>
      <c r="J5" s="66" t="s">
        <v>276</v>
      </c>
      <c r="K5" s="61"/>
    </row>
    <row r="6" spans="1:11" ht="56.25" customHeight="1" x14ac:dyDescent="0.2">
      <c r="A6" s="189" t="s">
        <v>481</v>
      </c>
      <c r="B6" s="191" t="s">
        <v>482</v>
      </c>
      <c r="C6" s="191" t="s">
        <v>483</v>
      </c>
      <c r="D6" s="191" t="s">
        <v>484</v>
      </c>
      <c r="E6" s="61"/>
      <c r="F6" s="210" t="s">
        <v>487</v>
      </c>
      <c r="G6" s="211"/>
      <c r="H6" s="192"/>
      <c r="I6" s="191" t="s">
        <v>488</v>
      </c>
      <c r="J6" s="193" t="s">
        <v>484</v>
      </c>
      <c r="K6" s="61"/>
    </row>
    <row r="7" spans="1:11" ht="56.25" customHeight="1" x14ac:dyDescent="0.2">
      <c r="A7" s="189" t="s">
        <v>485</v>
      </c>
      <c r="B7" s="192"/>
      <c r="C7" s="191" t="s">
        <v>482</v>
      </c>
      <c r="D7" s="191" t="s">
        <v>486</v>
      </c>
      <c r="E7" s="61"/>
      <c r="F7" s="210" t="s">
        <v>489</v>
      </c>
      <c r="G7" s="211"/>
      <c r="H7" s="190" t="s">
        <v>482</v>
      </c>
      <c r="I7" s="191" t="s">
        <v>490</v>
      </c>
      <c r="J7" s="193" t="s">
        <v>484</v>
      </c>
      <c r="K7" s="61"/>
    </row>
    <row r="8" spans="1:11" ht="55.5" customHeight="1" x14ac:dyDescent="0.2">
      <c r="A8" s="69" t="s">
        <v>13</v>
      </c>
      <c r="B8" s="256" t="s">
        <v>479</v>
      </c>
      <c r="C8" s="257"/>
      <c r="D8" s="258"/>
      <c r="E8" s="61"/>
      <c r="F8" s="210" t="s">
        <v>491</v>
      </c>
      <c r="G8" s="211"/>
      <c r="H8" s="192"/>
      <c r="I8" s="191" t="s">
        <v>482</v>
      </c>
      <c r="J8" s="193" t="s">
        <v>486</v>
      </c>
      <c r="K8" s="61"/>
    </row>
    <row r="9" spans="1:11" s="63" customFormat="1" ht="21" customHeight="1" x14ac:dyDescent="0.3">
      <c r="B9" s="61"/>
      <c r="C9" s="61"/>
      <c r="D9" s="61"/>
      <c r="E9" s="133"/>
      <c r="F9" s="218" t="s">
        <v>13</v>
      </c>
      <c r="G9" s="218"/>
      <c r="H9" s="255" t="s">
        <v>479</v>
      </c>
      <c r="I9" s="255"/>
      <c r="J9" s="255"/>
      <c r="K9" s="62"/>
    </row>
    <row r="10" spans="1:11" s="63" customFormat="1" ht="12" customHeight="1" x14ac:dyDescent="0.3">
      <c r="A10" s="61"/>
      <c r="B10" s="61"/>
      <c r="C10" s="61"/>
      <c r="D10" s="61"/>
      <c r="E10" s="61"/>
      <c r="F10" s="134"/>
      <c r="G10" s="134"/>
      <c r="H10" s="135"/>
      <c r="I10" s="135"/>
      <c r="J10" s="135"/>
      <c r="K10" s="62"/>
    </row>
    <row r="11" spans="1:11" ht="66" customHeight="1" x14ac:dyDescent="0.2">
      <c r="A11" s="70" t="s">
        <v>350</v>
      </c>
      <c r="B11" s="70" t="s">
        <v>30</v>
      </c>
      <c r="C11" s="71" t="s">
        <v>22</v>
      </c>
      <c r="D11" s="71" t="str">
        <f>'Annex 1 LV, HV and UMS charges'!D11</f>
        <v>Red/black unit charge
p/kWh</v>
      </c>
      <c r="E11" s="71" t="str">
        <f>'Annex 1 LV, HV and UMS charges'!E11</f>
        <v>Amber/yellow unit charge
p/kWh</v>
      </c>
      <c r="F11" s="71" t="str">
        <f>'Annex 1 LV, HV and UMS charges'!F11</f>
        <v>Green unit charge
p/kWh</v>
      </c>
      <c r="G11" s="71" t="str">
        <f>'Annex 1 LV, HV and UMS charges'!G11</f>
        <v>Fixed charge p/MPAN/day</v>
      </c>
      <c r="H11" s="71" t="str">
        <f>'Annex 1 LV, HV and UMS charges'!H11</f>
        <v>Capacity charge p/kVA/day</v>
      </c>
      <c r="I11" s="71" t="str">
        <f>'Annex 1 LV, HV and UMS charges'!I11</f>
        <v>Exceeded capacity charge
p/kVA/day</v>
      </c>
      <c r="J11" s="71" t="str">
        <f>'Annex 1 LV, HV and UMS charges'!J11</f>
        <v>Reactive power charge
p/kVArh</v>
      </c>
      <c r="K11" s="57"/>
    </row>
    <row r="12" spans="1:11" ht="27" customHeight="1" x14ac:dyDescent="0.2">
      <c r="A12" s="136" t="s">
        <v>636</v>
      </c>
      <c r="B12" s="74" t="s">
        <v>734</v>
      </c>
      <c r="C12" s="137" t="s">
        <v>637</v>
      </c>
      <c r="D12" s="194">
        <v>12.164</v>
      </c>
      <c r="E12" s="195">
        <v>1.851</v>
      </c>
      <c r="F12" s="196">
        <v>0.10199999999999999</v>
      </c>
      <c r="G12" s="138">
        <v>6.01</v>
      </c>
      <c r="H12" s="77">
        <v>0</v>
      </c>
      <c r="I12" s="77">
        <v>0</v>
      </c>
      <c r="J12" s="78">
        <v>0</v>
      </c>
      <c r="K12" s="57"/>
    </row>
    <row r="13" spans="1:11" ht="27" customHeight="1" x14ac:dyDescent="0.2">
      <c r="A13" s="136" t="s">
        <v>638</v>
      </c>
      <c r="B13" s="74" t="s">
        <v>735</v>
      </c>
      <c r="C13" s="137">
        <v>2</v>
      </c>
      <c r="D13" s="194">
        <v>12.164</v>
      </c>
      <c r="E13" s="195">
        <v>1.851</v>
      </c>
      <c r="F13" s="196">
        <v>0.10199999999999999</v>
      </c>
      <c r="G13" s="77">
        <v>0</v>
      </c>
      <c r="H13" s="77">
        <v>0</v>
      </c>
      <c r="I13" s="77">
        <v>0</v>
      </c>
      <c r="J13" s="78">
        <v>0</v>
      </c>
      <c r="K13" s="57"/>
    </row>
    <row r="14" spans="1:11" ht="27" customHeight="1" x14ac:dyDescent="0.2">
      <c r="A14" s="136" t="s">
        <v>500</v>
      </c>
      <c r="B14" s="74" t="s">
        <v>736</v>
      </c>
      <c r="C14" s="137" t="s">
        <v>639</v>
      </c>
      <c r="D14" s="194">
        <v>11.202</v>
      </c>
      <c r="E14" s="195">
        <v>1.704</v>
      </c>
      <c r="F14" s="196">
        <v>9.4E-2</v>
      </c>
      <c r="G14" s="138">
        <v>5.26</v>
      </c>
      <c r="H14" s="77">
        <v>0</v>
      </c>
      <c r="I14" s="77">
        <v>0</v>
      </c>
      <c r="J14" s="78">
        <v>0</v>
      </c>
      <c r="K14" s="57"/>
    </row>
    <row r="15" spans="1:11" ht="27" customHeight="1" x14ac:dyDescent="0.2">
      <c r="A15" s="136" t="s">
        <v>501</v>
      </c>
      <c r="B15" s="74" t="s">
        <v>737</v>
      </c>
      <c r="C15" s="137" t="s">
        <v>639</v>
      </c>
      <c r="D15" s="194">
        <v>11.202</v>
      </c>
      <c r="E15" s="195">
        <v>1.704</v>
      </c>
      <c r="F15" s="196">
        <v>9.4E-2</v>
      </c>
      <c r="G15" s="138">
        <v>6.55</v>
      </c>
      <c r="H15" s="77">
        <v>0</v>
      </c>
      <c r="I15" s="77">
        <v>0</v>
      </c>
      <c r="J15" s="78">
        <v>0</v>
      </c>
      <c r="K15" s="57"/>
    </row>
    <row r="16" spans="1:11" ht="27" customHeight="1" x14ac:dyDescent="0.2">
      <c r="A16" s="136" t="s">
        <v>502</v>
      </c>
      <c r="B16" s="74" t="s">
        <v>738</v>
      </c>
      <c r="C16" s="137" t="s">
        <v>639</v>
      </c>
      <c r="D16" s="194">
        <v>11.202</v>
      </c>
      <c r="E16" s="195">
        <v>1.704</v>
      </c>
      <c r="F16" s="196">
        <v>9.4E-2</v>
      </c>
      <c r="G16" s="138">
        <v>7.2</v>
      </c>
      <c r="H16" s="77">
        <v>0</v>
      </c>
      <c r="I16" s="77">
        <v>0</v>
      </c>
      <c r="J16" s="78">
        <v>0</v>
      </c>
      <c r="K16" s="57"/>
    </row>
    <row r="17" spans="1:11" ht="27" customHeight="1" x14ac:dyDescent="0.2">
      <c r="A17" s="136" t="s">
        <v>503</v>
      </c>
      <c r="B17" s="74" t="s">
        <v>739</v>
      </c>
      <c r="C17" s="137" t="s">
        <v>639</v>
      </c>
      <c r="D17" s="194">
        <v>11.202</v>
      </c>
      <c r="E17" s="195">
        <v>1.704</v>
      </c>
      <c r="F17" s="196">
        <v>9.4E-2</v>
      </c>
      <c r="G17" s="138">
        <v>9.23</v>
      </c>
      <c r="H17" s="77">
        <v>0</v>
      </c>
      <c r="I17" s="77">
        <v>0</v>
      </c>
      <c r="J17" s="78">
        <v>0</v>
      </c>
      <c r="K17" s="57"/>
    </row>
    <row r="18" spans="1:11" ht="27" customHeight="1" x14ac:dyDescent="0.2">
      <c r="A18" s="136" t="s">
        <v>504</v>
      </c>
      <c r="B18" s="74" t="s">
        <v>740</v>
      </c>
      <c r="C18" s="137" t="s">
        <v>639</v>
      </c>
      <c r="D18" s="194">
        <v>11.202</v>
      </c>
      <c r="E18" s="195">
        <v>1.704</v>
      </c>
      <c r="F18" s="196">
        <v>9.4E-2</v>
      </c>
      <c r="G18" s="138">
        <v>15.78</v>
      </c>
      <c r="H18" s="77">
        <v>0</v>
      </c>
      <c r="I18" s="77">
        <v>0</v>
      </c>
      <c r="J18" s="78">
        <v>0</v>
      </c>
      <c r="K18" s="57"/>
    </row>
    <row r="19" spans="1:11" ht="27" customHeight="1" x14ac:dyDescent="0.2">
      <c r="A19" s="136" t="s">
        <v>640</v>
      </c>
      <c r="B19" s="74" t="s">
        <v>741</v>
      </c>
      <c r="C19" s="137">
        <v>4</v>
      </c>
      <c r="D19" s="194">
        <v>11.202</v>
      </c>
      <c r="E19" s="195">
        <v>1.704</v>
      </c>
      <c r="F19" s="196">
        <v>9.4E-2</v>
      </c>
      <c r="G19" s="77">
        <v>0</v>
      </c>
      <c r="H19" s="77">
        <v>0</v>
      </c>
      <c r="I19" s="77">
        <v>0</v>
      </c>
      <c r="J19" s="78">
        <v>0</v>
      </c>
      <c r="K19" s="57"/>
    </row>
    <row r="20" spans="1:11" ht="27" customHeight="1" x14ac:dyDescent="0.2">
      <c r="A20" s="136" t="s">
        <v>505</v>
      </c>
      <c r="B20" s="74" t="s">
        <v>742</v>
      </c>
      <c r="C20" s="137">
        <v>0</v>
      </c>
      <c r="D20" s="194">
        <v>7.415</v>
      </c>
      <c r="E20" s="195">
        <v>1.105</v>
      </c>
      <c r="F20" s="196">
        <v>0.06</v>
      </c>
      <c r="G20" s="138">
        <v>17.100000000000001</v>
      </c>
      <c r="H20" s="138">
        <v>5.23</v>
      </c>
      <c r="I20" s="139">
        <v>5.23</v>
      </c>
      <c r="J20" s="80">
        <v>0.14499999999999999</v>
      </c>
      <c r="K20" s="57"/>
    </row>
    <row r="21" spans="1:11" ht="27" customHeight="1" x14ac:dyDescent="0.2">
      <c r="A21" s="136" t="s">
        <v>506</v>
      </c>
      <c r="B21" s="74" t="s">
        <v>743</v>
      </c>
      <c r="C21" s="137">
        <v>0</v>
      </c>
      <c r="D21" s="194">
        <v>7.415</v>
      </c>
      <c r="E21" s="195">
        <v>1.105</v>
      </c>
      <c r="F21" s="196">
        <v>0.06</v>
      </c>
      <c r="G21" s="138">
        <v>39.07</v>
      </c>
      <c r="H21" s="138">
        <v>5.23</v>
      </c>
      <c r="I21" s="139">
        <v>5.23</v>
      </c>
      <c r="J21" s="80">
        <v>0.14499999999999999</v>
      </c>
      <c r="K21" s="57"/>
    </row>
    <row r="22" spans="1:11" ht="27" customHeight="1" x14ac:dyDescent="0.2">
      <c r="A22" s="136" t="s">
        <v>507</v>
      </c>
      <c r="B22" s="74" t="s">
        <v>744</v>
      </c>
      <c r="C22" s="137">
        <v>0</v>
      </c>
      <c r="D22" s="194">
        <v>7.415</v>
      </c>
      <c r="E22" s="195">
        <v>1.105</v>
      </c>
      <c r="F22" s="196">
        <v>0.06</v>
      </c>
      <c r="G22" s="138">
        <v>52.9</v>
      </c>
      <c r="H22" s="138">
        <v>5.23</v>
      </c>
      <c r="I22" s="139">
        <v>5.23</v>
      </c>
      <c r="J22" s="80">
        <v>0.14499999999999999</v>
      </c>
      <c r="K22" s="57"/>
    </row>
    <row r="23" spans="1:11" ht="27" customHeight="1" x14ac:dyDescent="0.2">
      <c r="A23" s="136" t="s">
        <v>508</v>
      </c>
      <c r="B23" s="74" t="s">
        <v>745</v>
      </c>
      <c r="C23" s="137">
        <v>0</v>
      </c>
      <c r="D23" s="194">
        <v>7.415</v>
      </c>
      <c r="E23" s="195">
        <v>1.105</v>
      </c>
      <c r="F23" s="196">
        <v>0.06</v>
      </c>
      <c r="G23" s="138">
        <v>75.290000000000006</v>
      </c>
      <c r="H23" s="138">
        <v>5.23</v>
      </c>
      <c r="I23" s="139">
        <v>5.23</v>
      </c>
      <c r="J23" s="80">
        <v>0.14499999999999999</v>
      </c>
      <c r="K23" s="57"/>
    </row>
    <row r="24" spans="1:11" ht="27" customHeight="1" x14ac:dyDescent="0.2">
      <c r="A24" s="136" t="s">
        <v>509</v>
      </c>
      <c r="B24" s="74" t="s">
        <v>746</v>
      </c>
      <c r="C24" s="137">
        <v>0</v>
      </c>
      <c r="D24" s="194">
        <v>7.415</v>
      </c>
      <c r="E24" s="195">
        <v>1.105</v>
      </c>
      <c r="F24" s="196">
        <v>0.06</v>
      </c>
      <c r="G24" s="138">
        <v>145.87</v>
      </c>
      <c r="H24" s="138">
        <v>5.23</v>
      </c>
      <c r="I24" s="139">
        <v>5.23</v>
      </c>
      <c r="J24" s="80">
        <v>0.14499999999999999</v>
      </c>
      <c r="K24" s="57"/>
    </row>
    <row r="25" spans="1:11" ht="27" customHeight="1" x14ac:dyDescent="0.2">
      <c r="A25" s="136" t="s">
        <v>641</v>
      </c>
      <c r="B25" s="74" t="s">
        <v>747</v>
      </c>
      <c r="C25" s="137" t="s">
        <v>496</v>
      </c>
      <c r="D25" s="197">
        <v>34.402000000000001</v>
      </c>
      <c r="E25" s="198">
        <v>3.6219999999999999</v>
      </c>
      <c r="F25" s="196">
        <v>2.2959999999999998</v>
      </c>
      <c r="G25" s="77">
        <v>0</v>
      </c>
      <c r="H25" s="77">
        <v>0</v>
      </c>
      <c r="I25" s="77">
        <v>0</v>
      </c>
      <c r="J25" s="78">
        <v>0</v>
      </c>
      <c r="K25" s="57"/>
    </row>
    <row r="26" spans="1:11" ht="27" customHeight="1" x14ac:dyDescent="0.2">
      <c r="A26" s="136" t="s">
        <v>642</v>
      </c>
      <c r="B26" s="74" t="s">
        <v>748</v>
      </c>
      <c r="C26" s="137" t="s">
        <v>643</v>
      </c>
      <c r="D26" s="194">
        <v>-12.646000000000001</v>
      </c>
      <c r="E26" s="195">
        <v>-1.9239999999999999</v>
      </c>
      <c r="F26" s="196">
        <v>-0.106</v>
      </c>
      <c r="G26" s="77">
        <v>0</v>
      </c>
      <c r="H26" s="77">
        <v>0</v>
      </c>
      <c r="I26" s="77">
        <v>0</v>
      </c>
      <c r="J26" s="78">
        <v>0</v>
      </c>
      <c r="K26" s="57"/>
    </row>
    <row r="27" spans="1:11" ht="27" customHeight="1" x14ac:dyDescent="0.2">
      <c r="A27" s="136" t="s">
        <v>644</v>
      </c>
      <c r="B27" s="74" t="s">
        <v>749</v>
      </c>
      <c r="C27" s="137" t="s">
        <v>643</v>
      </c>
      <c r="D27" s="194">
        <v>-12.646000000000001</v>
      </c>
      <c r="E27" s="195">
        <v>-1.9239999999999999</v>
      </c>
      <c r="F27" s="196">
        <v>-0.106</v>
      </c>
      <c r="G27" s="77">
        <v>0</v>
      </c>
      <c r="H27" s="77">
        <v>0</v>
      </c>
      <c r="I27" s="77">
        <v>0</v>
      </c>
      <c r="J27" s="80">
        <v>0.22800000000000001</v>
      </c>
      <c r="K27" s="57"/>
    </row>
    <row r="28" spans="1:11" ht="27" customHeight="1" x14ac:dyDescent="0.2">
      <c r="A28" s="140" t="s">
        <v>645</v>
      </c>
      <c r="B28" s="74" t="s">
        <v>750</v>
      </c>
      <c r="C28" s="137" t="s">
        <v>637</v>
      </c>
      <c r="D28" s="194">
        <v>8.6219999999999999</v>
      </c>
      <c r="E28" s="195">
        <v>1.3120000000000001</v>
      </c>
      <c r="F28" s="196">
        <v>7.1999999999999995E-2</v>
      </c>
      <c r="G28" s="138">
        <v>4.26</v>
      </c>
      <c r="H28" s="77">
        <v>0</v>
      </c>
      <c r="I28" s="77">
        <v>0</v>
      </c>
      <c r="J28" s="78">
        <v>0</v>
      </c>
      <c r="K28" s="57"/>
    </row>
    <row r="29" spans="1:11" ht="27" customHeight="1" x14ac:dyDescent="0.2">
      <c r="A29" s="140" t="s">
        <v>646</v>
      </c>
      <c r="B29" s="74" t="s">
        <v>751</v>
      </c>
      <c r="C29" s="137">
        <v>2</v>
      </c>
      <c r="D29" s="194">
        <v>8.6219999999999999</v>
      </c>
      <c r="E29" s="195">
        <v>1.3120000000000001</v>
      </c>
      <c r="F29" s="196">
        <v>7.1999999999999995E-2</v>
      </c>
      <c r="G29" s="77">
        <v>0</v>
      </c>
      <c r="H29" s="77">
        <v>0</v>
      </c>
      <c r="I29" s="77">
        <v>0</v>
      </c>
      <c r="J29" s="78">
        <v>0</v>
      </c>
      <c r="K29" s="57"/>
    </row>
    <row r="30" spans="1:11" ht="27" customHeight="1" x14ac:dyDescent="0.2">
      <c r="A30" s="140" t="s">
        <v>511</v>
      </c>
      <c r="B30" s="74" t="s">
        <v>752</v>
      </c>
      <c r="C30" s="137" t="s">
        <v>639</v>
      </c>
      <c r="D30" s="194">
        <v>7.94</v>
      </c>
      <c r="E30" s="195">
        <v>1.208</v>
      </c>
      <c r="F30" s="196">
        <v>6.7000000000000004E-2</v>
      </c>
      <c r="G30" s="138">
        <v>3.73</v>
      </c>
      <c r="H30" s="77">
        <v>0</v>
      </c>
      <c r="I30" s="77">
        <v>0</v>
      </c>
      <c r="J30" s="78">
        <v>0</v>
      </c>
      <c r="K30" s="57"/>
    </row>
    <row r="31" spans="1:11" ht="27" customHeight="1" x14ac:dyDescent="0.2">
      <c r="A31" s="140" t="s">
        <v>512</v>
      </c>
      <c r="B31" s="74" t="s">
        <v>753</v>
      </c>
      <c r="C31" s="137" t="s">
        <v>639</v>
      </c>
      <c r="D31" s="194">
        <v>7.94</v>
      </c>
      <c r="E31" s="195">
        <v>1.208</v>
      </c>
      <c r="F31" s="196">
        <v>6.7000000000000004E-2</v>
      </c>
      <c r="G31" s="138">
        <v>4.6399999999999997</v>
      </c>
      <c r="H31" s="77">
        <v>0</v>
      </c>
      <c r="I31" s="77">
        <v>0</v>
      </c>
      <c r="J31" s="78">
        <v>0</v>
      </c>
      <c r="K31" s="57"/>
    </row>
    <row r="32" spans="1:11" ht="27" customHeight="1" x14ac:dyDescent="0.2">
      <c r="A32" s="140" t="s">
        <v>513</v>
      </c>
      <c r="B32" s="74" t="s">
        <v>754</v>
      </c>
      <c r="C32" s="137" t="s">
        <v>639</v>
      </c>
      <c r="D32" s="194">
        <v>7.94</v>
      </c>
      <c r="E32" s="195">
        <v>1.208</v>
      </c>
      <c r="F32" s="196">
        <v>6.7000000000000004E-2</v>
      </c>
      <c r="G32" s="138">
        <v>5.0999999999999996</v>
      </c>
      <c r="H32" s="77">
        <v>0</v>
      </c>
      <c r="I32" s="77">
        <v>0</v>
      </c>
      <c r="J32" s="78">
        <v>0</v>
      </c>
      <c r="K32" s="57"/>
    </row>
    <row r="33" spans="1:11" ht="27" customHeight="1" x14ac:dyDescent="0.2">
      <c r="A33" s="140" t="s">
        <v>514</v>
      </c>
      <c r="B33" s="74" t="s">
        <v>755</v>
      </c>
      <c r="C33" s="137" t="s">
        <v>639</v>
      </c>
      <c r="D33" s="194">
        <v>7.94</v>
      </c>
      <c r="E33" s="195">
        <v>1.208</v>
      </c>
      <c r="F33" s="196">
        <v>6.7000000000000004E-2</v>
      </c>
      <c r="G33" s="138">
        <v>6.54</v>
      </c>
      <c r="H33" s="77">
        <v>0</v>
      </c>
      <c r="I33" s="77">
        <v>0</v>
      </c>
      <c r="J33" s="78">
        <v>0</v>
      </c>
      <c r="K33" s="57"/>
    </row>
    <row r="34" spans="1:11" ht="27" customHeight="1" x14ac:dyDescent="0.2">
      <c r="A34" s="140" t="s">
        <v>515</v>
      </c>
      <c r="B34" s="74" t="s">
        <v>756</v>
      </c>
      <c r="C34" s="137" t="s">
        <v>639</v>
      </c>
      <c r="D34" s="194">
        <v>7.94</v>
      </c>
      <c r="E34" s="195">
        <v>1.208</v>
      </c>
      <c r="F34" s="196">
        <v>6.7000000000000004E-2</v>
      </c>
      <c r="G34" s="138">
        <v>11.19</v>
      </c>
      <c r="H34" s="77">
        <v>0</v>
      </c>
      <c r="I34" s="77">
        <v>0</v>
      </c>
      <c r="J34" s="78">
        <v>0</v>
      </c>
      <c r="K34" s="57"/>
    </row>
    <row r="35" spans="1:11" ht="27" customHeight="1" x14ac:dyDescent="0.2">
      <c r="A35" s="140" t="s">
        <v>647</v>
      </c>
      <c r="B35" s="74" t="s">
        <v>757</v>
      </c>
      <c r="C35" s="137">
        <v>4</v>
      </c>
      <c r="D35" s="194">
        <v>7.94</v>
      </c>
      <c r="E35" s="195">
        <v>1.208</v>
      </c>
      <c r="F35" s="196">
        <v>6.7000000000000004E-2</v>
      </c>
      <c r="G35" s="77">
        <v>0</v>
      </c>
      <c r="H35" s="77">
        <v>0</v>
      </c>
      <c r="I35" s="77">
        <v>0</v>
      </c>
      <c r="J35" s="78">
        <v>0</v>
      </c>
      <c r="K35" s="57"/>
    </row>
    <row r="36" spans="1:11" ht="27" customHeight="1" x14ac:dyDescent="0.2">
      <c r="A36" s="140" t="s">
        <v>516</v>
      </c>
      <c r="B36" s="74" t="s">
        <v>758</v>
      </c>
      <c r="C36" s="137">
        <v>0</v>
      </c>
      <c r="D36" s="194">
        <v>5.2560000000000002</v>
      </c>
      <c r="E36" s="195">
        <v>0.78300000000000003</v>
      </c>
      <c r="F36" s="196">
        <v>4.2999999999999997E-2</v>
      </c>
      <c r="G36" s="138">
        <v>12.12</v>
      </c>
      <c r="H36" s="138">
        <v>3.71</v>
      </c>
      <c r="I36" s="139">
        <v>3.71</v>
      </c>
      <c r="J36" s="80">
        <v>0.10299999999999999</v>
      </c>
      <c r="K36" s="57"/>
    </row>
    <row r="37" spans="1:11" ht="27" customHeight="1" x14ac:dyDescent="0.2">
      <c r="A37" s="140" t="s">
        <v>517</v>
      </c>
      <c r="B37" s="74" t="s">
        <v>759</v>
      </c>
      <c r="C37" s="137">
        <v>0</v>
      </c>
      <c r="D37" s="194">
        <v>5.2560000000000002</v>
      </c>
      <c r="E37" s="195">
        <v>0.78300000000000003</v>
      </c>
      <c r="F37" s="196">
        <v>4.2999999999999997E-2</v>
      </c>
      <c r="G37" s="138">
        <v>27.7</v>
      </c>
      <c r="H37" s="138">
        <v>3.71</v>
      </c>
      <c r="I37" s="139">
        <v>3.71</v>
      </c>
      <c r="J37" s="80">
        <v>0.10299999999999999</v>
      </c>
      <c r="K37" s="57"/>
    </row>
    <row r="38" spans="1:11" ht="27" customHeight="1" x14ac:dyDescent="0.2">
      <c r="A38" s="140" t="s">
        <v>518</v>
      </c>
      <c r="B38" s="74" t="s">
        <v>760</v>
      </c>
      <c r="C38" s="137">
        <v>0</v>
      </c>
      <c r="D38" s="194">
        <v>5.2560000000000002</v>
      </c>
      <c r="E38" s="195">
        <v>0.78300000000000003</v>
      </c>
      <c r="F38" s="196">
        <v>4.2999999999999997E-2</v>
      </c>
      <c r="G38" s="138">
        <v>37.5</v>
      </c>
      <c r="H38" s="138">
        <v>3.71</v>
      </c>
      <c r="I38" s="139">
        <v>3.71</v>
      </c>
      <c r="J38" s="80">
        <v>0.10299999999999999</v>
      </c>
      <c r="K38" s="57"/>
    </row>
    <row r="39" spans="1:11" ht="27" customHeight="1" x14ac:dyDescent="0.2">
      <c r="A39" s="140" t="s">
        <v>519</v>
      </c>
      <c r="B39" s="74" t="s">
        <v>761</v>
      </c>
      <c r="C39" s="137">
        <v>0</v>
      </c>
      <c r="D39" s="194">
        <v>5.2560000000000002</v>
      </c>
      <c r="E39" s="195">
        <v>0.78300000000000003</v>
      </c>
      <c r="F39" s="196">
        <v>4.2999999999999997E-2</v>
      </c>
      <c r="G39" s="138">
        <v>53.36</v>
      </c>
      <c r="H39" s="138">
        <v>3.71</v>
      </c>
      <c r="I39" s="139">
        <v>3.71</v>
      </c>
      <c r="J39" s="80">
        <v>0.10299999999999999</v>
      </c>
      <c r="K39" s="57"/>
    </row>
    <row r="40" spans="1:11" ht="27" customHeight="1" x14ac:dyDescent="0.2">
      <c r="A40" s="140" t="s">
        <v>520</v>
      </c>
      <c r="B40" s="74" t="s">
        <v>762</v>
      </c>
      <c r="C40" s="137">
        <v>0</v>
      </c>
      <c r="D40" s="194">
        <v>5.2560000000000002</v>
      </c>
      <c r="E40" s="195">
        <v>0.78300000000000003</v>
      </c>
      <c r="F40" s="196">
        <v>4.2999999999999997E-2</v>
      </c>
      <c r="G40" s="138">
        <v>103.4</v>
      </c>
      <c r="H40" s="138">
        <v>3.71</v>
      </c>
      <c r="I40" s="139">
        <v>3.71</v>
      </c>
      <c r="J40" s="80">
        <v>0.10299999999999999</v>
      </c>
      <c r="K40" s="57"/>
    </row>
    <row r="41" spans="1:11" ht="27" customHeight="1" x14ac:dyDescent="0.2">
      <c r="A41" s="140" t="s">
        <v>521</v>
      </c>
      <c r="B41" s="74" t="s">
        <v>763</v>
      </c>
      <c r="C41" s="137">
        <v>0</v>
      </c>
      <c r="D41" s="194">
        <v>6.476</v>
      </c>
      <c r="E41" s="195">
        <v>0.94099999999999995</v>
      </c>
      <c r="F41" s="196">
        <v>0.05</v>
      </c>
      <c r="G41" s="138">
        <v>65.819999999999993</v>
      </c>
      <c r="H41" s="138">
        <v>7.22</v>
      </c>
      <c r="I41" s="139">
        <v>7.22</v>
      </c>
      <c r="J41" s="80">
        <v>0.123</v>
      </c>
      <c r="K41" s="57"/>
    </row>
    <row r="42" spans="1:11" ht="27" customHeight="1" x14ac:dyDescent="0.2">
      <c r="A42" s="140" t="s">
        <v>522</v>
      </c>
      <c r="B42" s="74" t="s">
        <v>764</v>
      </c>
      <c r="C42" s="137">
        <v>0</v>
      </c>
      <c r="D42" s="194">
        <v>6.476</v>
      </c>
      <c r="E42" s="195">
        <v>0.94099999999999995</v>
      </c>
      <c r="F42" s="196">
        <v>0.05</v>
      </c>
      <c r="G42" s="138">
        <v>92.01</v>
      </c>
      <c r="H42" s="138">
        <v>7.22</v>
      </c>
      <c r="I42" s="139">
        <v>7.22</v>
      </c>
      <c r="J42" s="80">
        <v>0.123</v>
      </c>
      <c r="K42" s="57"/>
    </row>
    <row r="43" spans="1:11" ht="27" customHeight="1" x14ac:dyDescent="0.2">
      <c r="A43" s="140" t="s">
        <v>523</v>
      </c>
      <c r="B43" s="74" t="s">
        <v>765</v>
      </c>
      <c r="C43" s="137">
        <v>0</v>
      </c>
      <c r="D43" s="194">
        <v>6.476</v>
      </c>
      <c r="E43" s="195">
        <v>0.94099999999999995</v>
      </c>
      <c r="F43" s="196">
        <v>0.05</v>
      </c>
      <c r="G43" s="138">
        <v>108.5</v>
      </c>
      <c r="H43" s="138">
        <v>7.22</v>
      </c>
      <c r="I43" s="139">
        <v>7.22</v>
      </c>
      <c r="J43" s="80">
        <v>0.123</v>
      </c>
      <c r="K43" s="57"/>
    </row>
    <row r="44" spans="1:11" ht="27" customHeight="1" x14ac:dyDescent="0.2">
      <c r="A44" s="140" t="s">
        <v>524</v>
      </c>
      <c r="B44" s="74" t="s">
        <v>766</v>
      </c>
      <c r="C44" s="137">
        <v>0</v>
      </c>
      <c r="D44" s="194">
        <v>6.476</v>
      </c>
      <c r="E44" s="195">
        <v>0.94099999999999995</v>
      </c>
      <c r="F44" s="196">
        <v>0.05</v>
      </c>
      <c r="G44" s="138">
        <v>135.19</v>
      </c>
      <c r="H44" s="138">
        <v>7.22</v>
      </c>
      <c r="I44" s="139">
        <v>7.22</v>
      </c>
      <c r="J44" s="80">
        <v>0.123</v>
      </c>
      <c r="K44" s="57"/>
    </row>
    <row r="45" spans="1:11" ht="27" customHeight="1" x14ac:dyDescent="0.2">
      <c r="A45" s="140" t="s">
        <v>525</v>
      </c>
      <c r="B45" s="74" t="s">
        <v>767</v>
      </c>
      <c r="C45" s="137">
        <v>0</v>
      </c>
      <c r="D45" s="194">
        <v>6.476</v>
      </c>
      <c r="E45" s="195">
        <v>0.94099999999999995</v>
      </c>
      <c r="F45" s="196">
        <v>0.05</v>
      </c>
      <c r="G45" s="138">
        <v>219.35</v>
      </c>
      <c r="H45" s="138">
        <v>7.22</v>
      </c>
      <c r="I45" s="139">
        <v>7.22</v>
      </c>
      <c r="J45" s="80">
        <v>0.123</v>
      </c>
      <c r="K45" s="57"/>
    </row>
    <row r="46" spans="1:11" ht="27" customHeight="1" x14ac:dyDescent="0.2">
      <c r="A46" s="140" t="s">
        <v>526</v>
      </c>
      <c r="B46" s="74" t="s">
        <v>768</v>
      </c>
      <c r="C46" s="137">
        <v>0</v>
      </c>
      <c r="D46" s="194">
        <v>5.0990000000000002</v>
      </c>
      <c r="E46" s="195">
        <v>0.71199999999999997</v>
      </c>
      <c r="F46" s="196">
        <v>3.6999999999999998E-2</v>
      </c>
      <c r="G46" s="138">
        <v>171.08</v>
      </c>
      <c r="H46" s="138">
        <v>8.48</v>
      </c>
      <c r="I46" s="139">
        <v>8.48</v>
      </c>
      <c r="J46" s="80">
        <v>8.7999999999999995E-2</v>
      </c>
      <c r="K46" s="57"/>
    </row>
    <row r="47" spans="1:11" ht="27" customHeight="1" x14ac:dyDescent="0.2">
      <c r="A47" s="140" t="s">
        <v>527</v>
      </c>
      <c r="B47" s="74" t="s">
        <v>769</v>
      </c>
      <c r="C47" s="137">
        <v>0</v>
      </c>
      <c r="D47" s="194">
        <v>5.0990000000000002</v>
      </c>
      <c r="E47" s="195">
        <v>0.71199999999999997</v>
      </c>
      <c r="F47" s="196">
        <v>3.6999999999999998E-2</v>
      </c>
      <c r="G47" s="138">
        <v>357.69</v>
      </c>
      <c r="H47" s="138">
        <v>8.48</v>
      </c>
      <c r="I47" s="139">
        <v>8.48</v>
      </c>
      <c r="J47" s="80">
        <v>8.7999999999999995E-2</v>
      </c>
      <c r="K47" s="57"/>
    </row>
    <row r="48" spans="1:11" ht="27" customHeight="1" x14ac:dyDescent="0.2">
      <c r="A48" s="140" t="s">
        <v>528</v>
      </c>
      <c r="B48" s="74" t="s">
        <v>770</v>
      </c>
      <c r="C48" s="137">
        <v>0</v>
      </c>
      <c r="D48" s="194">
        <v>5.0990000000000002</v>
      </c>
      <c r="E48" s="195">
        <v>0.71199999999999997</v>
      </c>
      <c r="F48" s="196">
        <v>3.6999999999999998E-2</v>
      </c>
      <c r="G48" s="138">
        <v>639.58000000000004</v>
      </c>
      <c r="H48" s="138">
        <v>8.48</v>
      </c>
      <c r="I48" s="139">
        <v>8.48</v>
      </c>
      <c r="J48" s="80">
        <v>8.7999999999999995E-2</v>
      </c>
      <c r="K48" s="57"/>
    </row>
    <row r="49" spans="1:11" ht="27" customHeight="1" x14ac:dyDescent="0.2">
      <c r="A49" s="140" t="s">
        <v>529</v>
      </c>
      <c r="B49" s="74" t="s">
        <v>771</v>
      </c>
      <c r="C49" s="137">
        <v>0</v>
      </c>
      <c r="D49" s="194">
        <v>5.0990000000000002</v>
      </c>
      <c r="E49" s="195">
        <v>0.71199999999999997</v>
      </c>
      <c r="F49" s="196">
        <v>3.6999999999999998E-2</v>
      </c>
      <c r="G49" s="138">
        <v>1113.8900000000001</v>
      </c>
      <c r="H49" s="138">
        <v>8.48</v>
      </c>
      <c r="I49" s="139">
        <v>8.48</v>
      </c>
      <c r="J49" s="80">
        <v>8.7999999999999995E-2</v>
      </c>
      <c r="K49" s="57"/>
    </row>
    <row r="50" spans="1:11" ht="27" customHeight="1" x14ac:dyDescent="0.2">
      <c r="A50" s="140" t="s">
        <v>530</v>
      </c>
      <c r="B50" s="74" t="s">
        <v>772</v>
      </c>
      <c r="C50" s="137">
        <v>0</v>
      </c>
      <c r="D50" s="194">
        <v>5.0990000000000002</v>
      </c>
      <c r="E50" s="195">
        <v>0.71199999999999997</v>
      </c>
      <c r="F50" s="196">
        <v>3.6999999999999998E-2</v>
      </c>
      <c r="G50" s="138">
        <v>2454.33</v>
      </c>
      <c r="H50" s="138">
        <v>8.48</v>
      </c>
      <c r="I50" s="139">
        <v>8.48</v>
      </c>
      <c r="J50" s="80">
        <v>8.7999999999999995E-2</v>
      </c>
      <c r="K50" s="57"/>
    </row>
    <row r="51" spans="1:11" ht="27" customHeight="1" x14ac:dyDescent="0.2">
      <c r="A51" s="140" t="s">
        <v>648</v>
      </c>
      <c r="B51" s="74" t="s">
        <v>773</v>
      </c>
      <c r="C51" s="137" t="s">
        <v>496</v>
      </c>
      <c r="D51" s="197">
        <v>24.385000000000002</v>
      </c>
      <c r="E51" s="198">
        <v>2.5680000000000001</v>
      </c>
      <c r="F51" s="196">
        <v>1.627</v>
      </c>
      <c r="G51" s="77">
        <v>0</v>
      </c>
      <c r="H51" s="77">
        <v>0</v>
      </c>
      <c r="I51" s="77">
        <v>0</v>
      </c>
      <c r="J51" s="78">
        <v>0</v>
      </c>
      <c r="K51" s="57"/>
    </row>
    <row r="52" spans="1:11" ht="27" customHeight="1" x14ac:dyDescent="0.2">
      <c r="A52" s="140" t="s">
        <v>649</v>
      </c>
      <c r="B52" s="74" t="s">
        <v>774</v>
      </c>
      <c r="C52" s="137" t="s">
        <v>643</v>
      </c>
      <c r="D52" s="194">
        <v>-12.646000000000001</v>
      </c>
      <c r="E52" s="195">
        <v>-1.9239999999999999</v>
      </c>
      <c r="F52" s="196">
        <v>-0.106</v>
      </c>
      <c r="G52" s="77">
        <v>0</v>
      </c>
      <c r="H52" s="77">
        <v>0</v>
      </c>
      <c r="I52" s="77">
        <v>0</v>
      </c>
      <c r="J52" s="78">
        <v>0</v>
      </c>
      <c r="K52" s="57"/>
    </row>
    <row r="53" spans="1:11" ht="27" customHeight="1" x14ac:dyDescent="0.2">
      <c r="A53" s="140" t="s">
        <v>650</v>
      </c>
      <c r="B53" s="74" t="s">
        <v>775</v>
      </c>
      <c r="C53" s="137" t="s">
        <v>643</v>
      </c>
      <c r="D53" s="194">
        <v>-9.7940000000000005</v>
      </c>
      <c r="E53" s="195">
        <v>-1.466</v>
      </c>
      <c r="F53" s="196">
        <v>-0.08</v>
      </c>
      <c r="G53" s="77">
        <v>0</v>
      </c>
      <c r="H53" s="77">
        <v>0</v>
      </c>
      <c r="I53" s="77">
        <v>0</v>
      </c>
      <c r="J53" s="78">
        <v>0</v>
      </c>
      <c r="K53" s="57"/>
    </row>
    <row r="54" spans="1:11" ht="27" customHeight="1" x14ac:dyDescent="0.2">
      <c r="A54" s="140" t="s">
        <v>651</v>
      </c>
      <c r="B54" s="74" t="s">
        <v>776</v>
      </c>
      <c r="C54" s="137">
        <v>0</v>
      </c>
      <c r="D54" s="194">
        <v>-12.646000000000001</v>
      </c>
      <c r="E54" s="195">
        <v>-1.9239999999999999</v>
      </c>
      <c r="F54" s="196">
        <v>-0.106</v>
      </c>
      <c r="G54" s="77">
        <v>0</v>
      </c>
      <c r="H54" s="77">
        <v>0</v>
      </c>
      <c r="I54" s="77">
        <v>0</v>
      </c>
      <c r="J54" s="80">
        <v>0.22800000000000001</v>
      </c>
      <c r="K54" s="57"/>
    </row>
    <row r="55" spans="1:11" ht="27" customHeight="1" x14ac:dyDescent="0.2">
      <c r="A55" s="140" t="s">
        <v>652</v>
      </c>
      <c r="B55" s="74" t="s">
        <v>777</v>
      </c>
      <c r="C55" s="137">
        <v>0</v>
      </c>
      <c r="D55" s="194">
        <v>-9.7940000000000005</v>
      </c>
      <c r="E55" s="195">
        <v>-1.466</v>
      </c>
      <c r="F55" s="196">
        <v>-0.08</v>
      </c>
      <c r="G55" s="77">
        <v>0</v>
      </c>
      <c r="H55" s="77">
        <v>0</v>
      </c>
      <c r="I55" s="77">
        <v>0</v>
      </c>
      <c r="J55" s="80">
        <v>0.19800000000000001</v>
      </c>
      <c r="K55" s="57"/>
    </row>
    <row r="56" spans="1:11" ht="27" customHeight="1" x14ac:dyDescent="0.2">
      <c r="A56" s="140" t="s">
        <v>653</v>
      </c>
      <c r="B56" s="74" t="s">
        <v>778</v>
      </c>
      <c r="C56" s="137">
        <v>0</v>
      </c>
      <c r="D56" s="194">
        <v>-7.1959999999999997</v>
      </c>
      <c r="E56" s="195">
        <v>-1.046</v>
      </c>
      <c r="F56" s="196">
        <v>-5.6000000000000001E-2</v>
      </c>
      <c r="G56" s="77">
        <v>0</v>
      </c>
      <c r="H56" s="77">
        <v>0</v>
      </c>
      <c r="I56" s="77">
        <v>0</v>
      </c>
      <c r="J56" s="80">
        <v>0.16</v>
      </c>
      <c r="K56" s="57"/>
    </row>
    <row r="57" spans="1:11" ht="27" customHeight="1" x14ac:dyDescent="0.2">
      <c r="A57" s="136" t="s">
        <v>654</v>
      </c>
      <c r="B57" s="74" t="s">
        <v>779</v>
      </c>
      <c r="C57" s="137" t="s">
        <v>637</v>
      </c>
      <c r="D57" s="194">
        <v>7.0419999999999998</v>
      </c>
      <c r="E57" s="195">
        <v>1.071</v>
      </c>
      <c r="F57" s="196">
        <v>5.8999999999999997E-2</v>
      </c>
      <c r="G57" s="138">
        <v>3.54</v>
      </c>
      <c r="H57" s="77">
        <v>0</v>
      </c>
      <c r="I57" s="77">
        <v>0</v>
      </c>
      <c r="J57" s="78">
        <v>0</v>
      </c>
      <c r="K57" s="57"/>
    </row>
    <row r="58" spans="1:11" ht="27" customHeight="1" x14ac:dyDescent="0.2">
      <c r="A58" s="136" t="s">
        <v>655</v>
      </c>
      <c r="B58" s="74" t="s">
        <v>780</v>
      </c>
      <c r="C58" s="137">
        <v>2</v>
      </c>
      <c r="D58" s="194">
        <v>7.0419999999999998</v>
      </c>
      <c r="E58" s="195">
        <v>1.071</v>
      </c>
      <c r="F58" s="196">
        <v>5.8999999999999997E-2</v>
      </c>
      <c r="G58" s="77">
        <v>0</v>
      </c>
      <c r="H58" s="77">
        <v>0</v>
      </c>
      <c r="I58" s="77">
        <v>0</v>
      </c>
      <c r="J58" s="78">
        <v>0</v>
      </c>
      <c r="K58" s="57"/>
    </row>
    <row r="59" spans="1:11" ht="27" customHeight="1" x14ac:dyDescent="0.2">
      <c r="A59" s="136" t="s">
        <v>532</v>
      </c>
      <c r="B59" s="74" t="s">
        <v>781</v>
      </c>
      <c r="C59" s="137" t="s">
        <v>639</v>
      </c>
      <c r="D59" s="194">
        <v>6.484</v>
      </c>
      <c r="E59" s="195">
        <v>0.98699999999999999</v>
      </c>
      <c r="F59" s="196">
        <v>5.3999999999999999E-2</v>
      </c>
      <c r="G59" s="138">
        <v>3.04</v>
      </c>
      <c r="H59" s="77">
        <v>0</v>
      </c>
      <c r="I59" s="77">
        <v>0</v>
      </c>
      <c r="J59" s="78">
        <v>0</v>
      </c>
      <c r="K59" s="57"/>
    </row>
    <row r="60" spans="1:11" ht="27" customHeight="1" x14ac:dyDescent="0.2">
      <c r="A60" s="136" t="s">
        <v>533</v>
      </c>
      <c r="B60" s="74" t="s">
        <v>782</v>
      </c>
      <c r="C60" s="137" t="s">
        <v>639</v>
      </c>
      <c r="D60" s="194">
        <v>6.484</v>
      </c>
      <c r="E60" s="195">
        <v>0.98699999999999999</v>
      </c>
      <c r="F60" s="196">
        <v>5.3999999999999999E-2</v>
      </c>
      <c r="G60" s="138">
        <v>3.9</v>
      </c>
      <c r="H60" s="77">
        <v>0</v>
      </c>
      <c r="I60" s="77">
        <v>0</v>
      </c>
      <c r="J60" s="78">
        <v>0</v>
      </c>
      <c r="K60" s="57"/>
    </row>
    <row r="61" spans="1:11" ht="27" customHeight="1" x14ac:dyDescent="0.2">
      <c r="A61" s="136" t="s">
        <v>534</v>
      </c>
      <c r="B61" s="74" t="s">
        <v>783</v>
      </c>
      <c r="C61" s="137" t="s">
        <v>639</v>
      </c>
      <c r="D61" s="194">
        <v>6.484</v>
      </c>
      <c r="E61" s="195">
        <v>0.98699999999999999</v>
      </c>
      <c r="F61" s="196">
        <v>5.3999999999999999E-2</v>
      </c>
      <c r="G61" s="138">
        <v>4.33</v>
      </c>
      <c r="H61" s="77">
        <v>0</v>
      </c>
      <c r="I61" s="77">
        <v>0</v>
      </c>
      <c r="J61" s="78">
        <v>0</v>
      </c>
      <c r="K61" s="57"/>
    </row>
    <row r="62" spans="1:11" ht="27" customHeight="1" x14ac:dyDescent="0.2">
      <c r="A62" s="136" t="s">
        <v>535</v>
      </c>
      <c r="B62" s="74" t="s">
        <v>784</v>
      </c>
      <c r="C62" s="137" t="s">
        <v>639</v>
      </c>
      <c r="D62" s="194">
        <v>6.484</v>
      </c>
      <c r="E62" s="195">
        <v>0.98699999999999999</v>
      </c>
      <c r="F62" s="196">
        <v>5.3999999999999999E-2</v>
      </c>
      <c r="G62" s="138">
        <v>5.67</v>
      </c>
      <c r="H62" s="77">
        <v>0</v>
      </c>
      <c r="I62" s="77">
        <v>0</v>
      </c>
      <c r="J62" s="78">
        <v>0</v>
      </c>
      <c r="K62" s="57"/>
    </row>
    <row r="63" spans="1:11" ht="27" customHeight="1" x14ac:dyDescent="0.2">
      <c r="A63" s="136" t="s">
        <v>536</v>
      </c>
      <c r="B63" s="74" t="s">
        <v>785</v>
      </c>
      <c r="C63" s="137" t="s">
        <v>639</v>
      </c>
      <c r="D63" s="194">
        <v>6.484</v>
      </c>
      <c r="E63" s="195">
        <v>0.98699999999999999</v>
      </c>
      <c r="F63" s="196">
        <v>5.3999999999999999E-2</v>
      </c>
      <c r="G63" s="138">
        <v>10</v>
      </c>
      <c r="H63" s="77">
        <v>0</v>
      </c>
      <c r="I63" s="77">
        <v>0</v>
      </c>
      <c r="J63" s="78">
        <v>0</v>
      </c>
      <c r="K63" s="57"/>
    </row>
    <row r="64" spans="1:11" ht="27" customHeight="1" x14ac:dyDescent="0.2">
      <c r="A64" s="136" t="s">
        <v>656</v>
      </c>
      <c r="B64" s="74" t="s">
        <v>786</v>
      </c>
      <c r="C64" s="137">
        <v>4</v>
      </c>
      <c r="D64" s="194">
        <v>6.484</v>
      </c>
      <c r="E64" s="195">
        <v>0.98699999999999999</v>
      </c>
      <c r="F64" s="196">
        <v>5.3999999999999999E-2</v>
      </c>
      <c r="G64" s="77">
        <v>0</v>
      </c>
      <c r="H64" s="77">
        <v>0</v>
      </c>
      <c r="I64" s="77">
        <v>0</v>
      </c>
      <c r="J64" s="78">
        <v>0</v>
      </c>
      <c r="K64" s="57"/>
    </row>
    <row r="65" spans="1:11" ht="27" customHeight="1" x14ac:dyDescent="0.2">
      <c r="A65" s="136" t="s">
        <v>537</v>
      </c>
      <c r="B65" s="74" t="s">
        <v>787</v>
      </c>
      <c r="C65" s="137">
        <v>0</v>
      </c>
      <c r="D65" s="194">
        <v>4.2930000000000001</v>
      </c>
      <c r="E65" s="195">
        <v>0.64</v>
      </c>
      <c r="F65" s="196">
        <v>3.5000000000000003E-2</v>
      </c>
      <c r="G65" s="138">
        <v>9.9</v>
      </c>
      <c r="H65" s="138">
        <v>3.03</v>
      </c>
      <c r="I65" s="139">
        <v>3.03</v>
      </c>
      <c r="J65" s="80">
        <v>8.4000000000000005E-2</v>
      </c>
      <c r="K65" s="57"/>
    </row>
    <row r="66" spans="1:11" ht="27" customHeight="1" x14ac:dyDescent="0.2">
      <c r="A66" s="136" t="s">
        <v>538</v>
      </c>
      <c r="B66" s="74" t="s">
        <v>788</v>
      </c>
      <c r="C66" s="137">
        <v>0</v>
      </c>
      <c r="D66" s="194">
        <v>4.2930000000000001</v>
      </c>
      <c r="E66" s="195">
        <v>0.64</v>
      </c>
      <c r="F66" s="196">
        <v>3.5000000000000003E-2</v>
      </c>
      <c r="G66" s="138">
        <v>24.42</v>
      </c>
      <c r="H66" s="138">
        <v>3.03</v>
      </c>
      <c r="I66" s="139">
        <v>3.03</v>
      </c>
      <c r="J66" s="80">
        <v>8.4000000000000005E-2</v>
      </c>
      <c r="K66" s="57"/>
    </row>
    <row r="67" spans="1:11" ht="27" customHeight="1" x14ac:dyDescent="0.2">
      <c r="A67" s="136" t="s">
        <v>539</v>
      </c>
      <c r="B67" s="74" t="s">
        <v>789</v>
      </c>
      <c r="C67" s="137">
        <v>0</v>
      </c>
      <c r="D67" s="194">
        <v>4.2930000000000001</v>
      </c>
      <c r="E67" s="195">
        <v>0.64</v>
      </c>
      <c r="F67" s="196">
        <v>3.5000000000000003E-2</v>
      </c>
      <c r="G67" s="138">
        <v>33.56</v>
      </c>
      <c r="H67" s="138">
        <v>3.03</v>
      </c>
      <c r="I67" s="139">
        <v>3.03</v>
      </c>
      <c r="J67" s="80">
        <v>8.4000000000000005E-2</v>
      </c>
      <c r="K67" s="57"/>
    </row>
    <row r="68" spans="1:11" ht="27" customHeight="1" x14ac:dyDescent="0.2">
      <c r="A68" s="136" t="s">
        <v>540</v>
      </c>
      <c r="B68" s="74" t="s">
        <v>790</v>
      </c>
      <c r="C68" s="137">
        <v>0</v>
      </c>
      <c r="D68" s="194">
        <v>4.2930000000000001</v>
      </c>
      <c r="E68" s="195">
        <v>0.64</v>
      </c>
      <c r="F68" s="196">
        <v>3.5000000000000003E-2</v>
      </c>
      <c r="G68" s="138">
        <v>48.35</v>
      </c>
      <c r="H68" s="138">
        <v>3.03</v>
      </c>
      <c r="I68" s="139">
        <v>3.03</v>
      </c>
      <c r="J68" s="80">
        <v>8.4000000000000005E-2</v>
      </c>
      <c r="K68" s="57"/>
    </row>
    <row r="69" spans="1:11" ht="27" customHeight="1" x14ac:dyDescent="0.2">
      <c r="A69" s="136" t="s">
        <v>541</v>
      </c>
      <c r="B69" s="74" t="s">
        <v>791</v>
      </c>
      <c r="C69" s="137">
        <v>0</v>
      </c>
      <c r="D69" s="194">
        <v>4.2930000000000001</v>
      </c>
      <c r="E69" s="195">
        <v>0.64</v>
      </c>
      <c r="F69" s="196">
        <v>3.5000000000000003E-2</v>
      </c>
      <c r="G69" s="138">
        <v>95</v>
      </c>
      <c r="H69" s="138">
        <v>3.03</v>
      </c>
      <c r="I69" s="139">
        <v>3.03</v>
      </c>
      <c r="J69" s="80">
        <v>8.4000000000000005E-2</v>
      </c>
      <c r="K69" s="57"/>
    </row>
    <row r="70" spans="1:11" ht="27" customHeight="1" x14ac:dyDescent="0.2">
      <c r="A70" s="136" t="s">
        <v>542</v>
      </c>
      <c r="B70" s="74" t="s">
        <v>792</v>
      </c>
      <c r="C70" s="137">
        <v>0</v>
      </c>
      <c r="D70" s="194">
        <v>5.1580000000000004</v>
      </c>
      <c r="E70" s="195">
        <v>0.749</v>
      </c>
      <c r="F70" s="196">
        <v>0.04</v>
      </c>
      <c r="G70" s="138">
        <v>52.42</v>
      </c>
      <c r="H70" s="138">
        <v>5.75</v>
      </c>
      <c r="I70" s="139">
        <v>5.75</v>
      </c>
      <c r="J70" s="80">
        <v>9.8000000000000004E-2</v>
      </c>
      <c r="K70" s="57"/>
    </row>
    <row r="71" spans="1:11" ht="27" customHeight="1" x14ac:dyDescent="0.2">
      <c r="A71" s="136" t="s">
        <v>543</v>
      </c>
      <c r="B71" s="74" t="s">
        <v>793</v>
      </c>
      <c r="C71" s="137">
        <v>0</v>
      </c>
      <c r="D71" s="194">
        <v>5.1580000000000004</v>
      </c>
      <c r="E71" s="195">
        <v>0.749</v>
      </c>
      <c r="F71" s="196">
        <v>0.04</v>
      </c>
      <c r="G71" s="138">
        <v>76.23</v>
      </c>
      <c r="H71" s="138">
        <v>5.75</v>
      </c>
      <c r="I71" s="139">
        <v>5.75</v>
      </c>
      <c r="J71" s="80">
        <v>9.8000000000000004E-2</v>
      </c>
      <c r="K71" s="57"/>
    </row>
    <row r="72" spans="1:11" ht="27" customHeight="1" x14ac:dyDescent="0.2">
      <c r="A72" s="136" t="s">
        <v>544</v>
      </c>
      <c r="B72" s="74" t="s">
        <v>794</v>
      </c>
      <c r="C72" s="137">
        <v>0</v>
      </c>
      <c r="D72" s="194">
        <v>5.1580000000000004</v>
      </c>
      <c r="E72" s="195">
        <v>0.749</v>
      </c>
      <c r="F72" s="196">
        <v>0.04</v>
      </c>
      <c r="G72" s="138">
        <v>91.22</v>
      </c>
      <c r="H72" s="138">
        <v>5.75</v>
      </c>
      <c r="I72" s="139">
        <v>5.75</v>
      </c>
      <c r="J72" s="80">
        <v>9.8000000000000004E-2</v>
      </c>
      <c r="K72" s="57"/>
    </row>
    <row r="73" spans="1:11" ht="27" customHeight="1" x14ac:dyDescent="0.2">
      <c r="A73" s="136" t="s">
        <v>545</v>
      </c>
      <c r="B73" s="74" t="s">
        <v>795</v>
      </c>
      <c r="C73" s="137">
        <v>0</v>
      </c>
      <c r="D73" s="194">
        <v>5.1580000000000004</v>
      </c>
      <c r="E73" s="195">
        <v>0.749</v>
      </c>
      <c r="F73" s="196">
        <v>0.04</v>
      </c>
      <c r="G73" s="138">
        <v>115.49</v>
      </c>
      <c r="H73" s="138">
        <v>5.75</v>
      </c>
      <c r="I73" s="139">
        <v>5.75</v>
      </c>
      <c r="J73" s="80">
        <v>9.8000000000000004E-2</v>
      </c>
      <c r="K73" s="57"/>
    </row>
    <row r="74" spans="1:11" ht="27" customHeight="1" x14ac:dyDescent="0.2">
      <c r="A74" s="136" t="s">
        <v>546</v>
      </c>
      <c r="B74" s="74" t="s">
        <v>796</v>
      </c>
      <c r="C74" s="137">
        <v>0</v>
      </c>
      <c r="D74" s="194">
        <v>5.1580000000000004</v>
      </c>
      <c r="E74" s="195">
        <v>0.749</v>
      </c>
      <c r="F74" s="196">
        <v>0.04</v>
      </c>
      <c r="G74" s="138">
        <v>192</v>
      </c>
      <c r="H74" s="138">
        <v>5.75</v>
      </c>
      <c r="I74" s="139">
        <v>5.75</v>
      </c>
      <c r="J74" s="80">
        <v>9.8000000000000004E-2</v>
      </c>
      <c r="K74" s="57"/>
    </row>
    <row r="75" spans="1:11" ht="27" customHeight="1" x14ac:dyDescent="0.2">
      <c r="A75" s="136" t="s">
        <v>547</v>
      </c>
      <c r="B75" s="74" t="s">
        <v>797</v>
      </c>
      <c r="C75" s="137">
        <v>0</v>
      </c>
      <c r="D75" s="194">
        <v>4.0060000000000002</v>
      </c>
      <c r="E75" s="195">
        <v>0.55900000000000005</v>
      </c>
      <c r="F75" s="196">
        <v>2.9000000000000001E-2</v>
      </c>
      <c r="G75" s="138">
        <v>134.41</v>
      </c>
      <c r="H75" s="138">
        <v>6.67</v>
      </c>
      <c r="I75" s="139">
        <v>6.67</v>
      </c>
      <c r="J75" s="80">
        <v>6.9000000000000006E-2</v>
      </c>
      <c r="K75" s="57"/>
    </row>
    <row r="76" spans="1:11" ht="27" customHeight="1" x14ac:dyDescent="0.2">
      <c r="A76" s="136" t="s">
        <v>548</v>
      </c>
      <c r="B76" s="74" t="s">
        <v>798</v>
      </c>
      <c r="C76" s="137">
        <v>0</v>
      </c>
      <c r="D76" s="194">
        <v>4.0060000000000002</v>
      </c>
      <c r="E76" s="195">
        <v>0.55900000000000005</v>
      </c>
      <c r="F76" s="196">
        <v>2.9000000000000001E-2</v>
      </c>
      <c r="G76" s="138">
        <v>301.77</v>
      </c>
      <c r="H76" s="138">
        <v>6.67</v>
      </c>
      <c r="I76" s="139">
        <v>6.67</v>
      </c>
      <c r="J76" s="80">
        <v>6.9000000000000006E-2</v>
      </c>
      <c r="K76" s="57"/>
    </row>
    <row r="77" spans="1:11" ht="27" customHeight="1" x14ac:dyDescent="0.2">
      <c r="A77" s="136" t="s">
        <v>549</v>
      </c>
      <c r="B77" s="74" t="s">
        <v>799</v>
      </c>
      <c r="C77" s="137">
        <v>0</v>
      </c>
      <c r="D77" s="194">
        <v>4.0060000000000002</v>
      </c>
      <c r="E77" s="195">
        <v>0.55900000000000005</v>
      </c>
      <c r="F77" s="196">
        <v>2.9000000000000001E-2</v>
      </c>
      <c r="G77" s="138">
        <v>554.57000000000005</v>
      </c>
      <c r="H77" s="138">
        <v>6.67</v>
      </c>
      <c r="I77" s="139">
        <v>6.67</v>
      </c>
      <c r="J77" s="80">
        <v>6.9000000000000006E-2</v>
      </c>
      <c r="K77" s="57"/>
    </row>
    <row r="78" spans="1:11" ht="27" customHeight="1" x14ac:dyDescent="0.2">
      <c r="A78" s="136" t="s">
        <v>550</v>
      </c>
      <c r="B78" s="74" t="s">
        <v>800</v>
      </c>
      <c r="C78" s="137">
        <v>0</v>
      </c>
      <c r="D78" s="194">
        <v>4.0060000000000002</v>
      </c>
      <c r="E78" s="195">
        <v>0.55900000000000005</v>
      </c>
      <c r="F78" s="196">
        <v>2.9000000000000001E-2</v>
      </c>
      <c r="G78" s="138">
        <v>979.96</v>
      </c>
      <c r="H78" s="138">
        <v>6.67</v>
      </c>
      <c r="I78" s="139">
        <v>6.67</v>
      </c>
      <c r="J78" s="80">
        <v>6.9000000000000006E-2</v>
      </c>
      <c r="K78" s="57"/>
    </row>
    <row r="79" spans="1:11" ht="27" customHeight="1" x14ac:dyDescent="0.2">
      <c r="A79" s="136" t="s">
        <v>551</v>
      </c>
      <c r="B79" s="74" t="s">
        <v>801</v>
      </c>
      <c r="C79" s="137">
        <v>0</v>
      </c>
      <c r="D79" s="194">
        <v>4.0060000000000002</v>
      </c>
      <c r="E79" s="195">
        <v>0.55900000000000005</v>
      </c>
      <c r="F79" s="196">
        <v>2.9000000000000001E-2</v>
      </c>
      <c r="G79" s="138">
        <v>2182.11</v>
      </c>
      <c r="H79" s="138">
        <v>6.67</v>
      </c>
      <c r="I79" s="139">
        <v>6.67</v>
      </c>
      <c r="J79" s="80">
        <v>6.9000000000000006E-2</v>
      </c>
      <c r="K79" s="57"/>
    </row>
    <row r="80" spans="1:11" ht="27" customHeight="1" x14ac:dyDescent="0.2">
      <c r="A80" s="136" t="s">
        <v>657</v>
      </c>
      <c r="B80" s="74" t="s">
        <v>802</v>
      </c>
      <c r="C80" s="137" t="s">
        <v>496</v>
      </c>
      <c r="D80" s="197">
        <v>19.922000000000001</v>
      </c>
      <c r="E80" s="198">
        <v>2.1040000000000001</v>
      </c>
      <c r="F80" s="196">
        <v>1.3360000000000001</v>
      </c>
      <c r="G80" s="77">
        <v>0</v>
      </c>
      <c r="H80" s="77">
        <v>0</v>
      </c>
      <c r="I80" s="77">
        <v>0</v>
      </c>
      <c r="J80" s="78">
        <v>0</v>
      </c>
      <c r="K80" s="57"/>
    </row>
    <row r="81" spans="1:11" ht="27" customHeight="1" x14ac:dyDescent="0.2">
      <c r="A81" s="136" t="s">
        <v>658</v>
      </c>
      <c r="B81" s="74" t="s">
        <v>803</v>
      </c>
      <c r="C81" s="137" t="s">
        <v>643</v>
      </c>
      <c r="D81" s="194">
        <v>-7.2549999999999999</v>
      </c>
      <c r="E81" s="195">
        <v>-1.1040000000000001</v>
      </c>
      <c r="F81" s="196">
        <v>-6.0999999999999999E-2</v>
      </c>
      <c r="G81" s="77">
        <v>0</v>
      </c>
      <c r="H81" s="77">
        <v>0</v>
      </c>
      <c r="I81" s="77">
        <v>0</v>
      </c>
      <c r="J81" s="78">
        <v>0</v>
      </c>
      <c r="K81" s="57"/>
    </row>
    <row r="82" spans="1:11" ht="27" customHeight="1" x14ac:dyDescent="0.2">
      <c r="A82" s="136" t="s">
        <v>659</v>
      </c>
      <c r="B82" s="74" t="s">
        <v>804</v>
      </c>
      <c r="C82" s="137" t="s">
        <v>643</v>
      </c>
      <c r="D82" s="194">
        <v>-6.5529999999999999</v>
      </c>
      <c r="E82" s="195">
        <v>-0.98099999999999998</v>
      </c>
      <c r="F82" s="196">
        <v>-5.2999999999999999E-2</v>
      </c>
      <c r="G82" s="77">
        <v>0</v>
      </c>
      <c r="H82" s="77">
        <v>0</v>
      </c>
      <c r="I82" s="77">
        <v>0</v>
      </c>
      <c r="J82" s="78">
        <v>0</v>
      </c>
      <c r="K82" s="57"/>
    </row>
    <row r="83" spans="1:11" ht="27" customHeight="1" x14ac:dyDescent="0.2">
      <c r="A83" s="136" t="s">
        <v>660</v>
      </c>
      <c r="B83" s="74" t="s">
        <v>805</v>
      </c>
      <c r="C83" s="137">
        <v>0</v>
      </c>
      <c r="D83" s="194">
        <v>-7.2549999999999999</v>
      </c>
      <c r="E83" s="195">
        <v>-1.1040000000000001</v>
      </c>
      <c r="F83" s="196">
        <v>-6.0999999999999999E-2</v>
      </c>
      <c r="G83" s="77">
        <v>0</v>
      </c>
      <c r="H83" s="77">
        <v>0</v>
      </c>
      <c r="I83" s="77">
        <v>0</v>
      </c>
      <c r="J83" s="80">
        <v>0.13100000000000001</v>
      </c>
      <c r="K83" s="57"/>
    </row>
    <row r="84" spans="1:11" ht="27" customHeight="1" x14ac:dyDescent="0.2">
      <c r="A84" s="136" t="s">
        <v>661</v>
      </c>
      <c r="B84" s="74" t="s">
        <v>806</v>
      </c>
      <c r="C84" s="137">
        <v>0</v>
      </c>
      <c r="D84" s="194">
        <v>-6.5529999999999999</v>
      </c>
      <c r="E84" s="195">
        <v>-0.98099999999999998</v>
      </c>
      <c r="F84" s="196">
        <v>-5.2999999999999999E-2</v>
      </c>
      <c r="G84" s="77">
        <v>0</v>
      </c>
      <c r="H84" s="77">
        <v>0</v>
      </c>
      <c r="I84" s="77">
        <v>0</v>
      </c>
      <c r="J84" s="80">
        <v>0.13200000000000001</v>
      </c>
      <c r="K84" s="57"/>
    </row>
    <row r="85" spans="1:11" ht="27" customHeight="1" x14ac:dyDescent="0.2">
      <c r="A85" s="136" t="s">
        <v>662</v>
      </c>
      <c r="B85" s="74" t="s">
        <v>807</v>
      </c>
      <c r="C85" s="137">
        <v>0</v>
      </c>
      <c r="D85" s="194">
        <v>-7.1959999999999997</v>
      </c>
      <c r="E85" s="195">
        <v>-1.046</v>
      </c>
      <c r="F85" s="196">
        <v>-5.6000000000000001E-2</v>
      </c>
      <c r="G85" s="138">
        <v>13.53</v>
      </c>
      <c r="H85" s="77">
        <v>0</v>
      </c>
      <c r="I85" s="77">
        <v>0</v>
      </c>
      <c r="J85" s="80">
        <v>0.16</v>
      </c>
      <c r="K85" s="57"/>
    </row>
    <row r="86" spans="1:11" ht="27" customHeight="1" x14ac:dyDescent="0.2">
      <c r="A86" s="136" t="s">
        <v>663</v>
      </c>
      <c r="B86" s="74"/>
      <c r="C86" s="137" t="s">
        <v>637</v>
      </c>
      <c r="D86" s="194">
        <v>5.5839999999999996</v>
      </c>
      <c r="E86" s="195">
        <v>0.85</v>
      </c>
      <c r="F86" s="196">
        <v>4.7E-2</v>
      </c>
      <c r="G86" s="138">
        <v>2.81</v>
      </c>
      <c r="H86" s="77">
        <v>0</v>
      </c>
      <c r="I86" s="77">
        <v>0</v>
      </c>
      <c r="J86" s="78">
        <v>0</v>
      </c>
      <c r="K86" s="57"/>
    </row>
    <row r="87" spans="1:11" ht="27" customHeight="1" x14ac:dyDescent="0.2">
      <c r="A87" s="136" t="s">
        <v>664</v>
      </c>
      <c r="B87" s="74"/>
      <c r="C87" s="137">
        <v>2</v>
      </c>
      <c r="D87" s="194">
        <v>5.5839999999999996</v>
      </c>
      <c r="E87" s="195">
        <v>0.85</v>
      </c>
      <c r="F87" s="196">
        <v>4.7E-2</v>
      </c>
      <c r="G87" s="77">
        <v>0</v>
      </c>
      <c r="H87" s="77">
        <v>0</v>
      </c>
      <c r="I87" s="77">
        <v>0</v>
      </c>
      <c r="J87" s="78">
        <v>0</v>
      </c>
      <c r="K87" s="57"/>
    </row>
    <row r="88" spans="1:11" ht="27" customHeight="1" x14ac:dyDescent="0.2">
      <c r="A88" s="136" t="s">
        <v>553</v>
      </c>
      <c r="B88" s="74"/>
      <c r="C88" s="137" t="s">
        <v>639</v>
      </c>
      <c r="D88" s="194">
        <v>5.1420000000000003</v>
      </c>
      <c r="E88" s="195">
        <v>0.78200000000000003</v>
      </c>
      <c r="F88" s="196">
        <v>4.2999999999999997E-2</v>
      </c>
      <c r="G88" s="138">
        <v>2.41</v>
      </c>
      <c r="H88" s="77">
        <v>0</v>
      </c>
      <c r="I88" s="77">
        <v>0</v>
      </c>
      <c r="J88" s="78">
        <v>0</v>
      </c>
      <c r="K88" s="57"/>
    </row>
    <row r="89" spans="1:11" ht="27" customHeight="1" x14ac:dyDescent="0.2">
      <c r="A89" s="136" t="s">
        <v>554</v>
      </c>
      <c r="B89" s="74"/>
      <c r="C89" s="137" t="s">
        <v>639</v>
      </c>
      <c r="D89" s="194">
        <v>5.1420000000000003</v>
      </c>
      <c r="E89" s="195">
        <v>0.78200000000000003</v>
      </c>
      <c r="F89" s="196">
        <v>4.2999999999999997E-2</v>
      </c>
      <c r="G89" s="138">
        <v>3.09</v>
      </c>
      <c r="H89" s="77">
        <v>0</v>
      </c>
      <c r="I89" s="77">
        <v>0</v>
      </c>
      <c r="J89" s="78">
        <v>0</v>
      </c>
      <c r="K89" s="57"/>
    </row>
    <row r="90" spans="1:11" ht="27" customHeight="1" x14ac:dyDescent="0.2">
      <c r="A90" s="136" t="s">
        <v>555</v>
      </c>
      <c r="B90" s="74"/>
      <c r="C90" s="137" t="s">
        <v>639</v>
      </c>
      <c r="D90" s="194">
        <v>5.1420000000000003</v>
      </c>
      <c r="E90" s="195">
        <v>0.78200000000000003</v>
      </c>
      <c r="F90" s="196">
        <v>4.2999999999999997E-2</v>
      </c>
      <c r="G90" s="138">
        <v>3.43</v>
      </c>
      <c r="H90" s="77">
        <v>0</v>
      </c>
      <c r="I90" s="77">
        <v>0</v>
      </c>
      <c r="J90" s="78">
        <v>0</v>
      </c>
      <c r="K90" s="57"/>
    </row>
    <row r="91" spans="1:11" ht="27" customHeight="1" x14ac:dyDescent="0.2">
      <c r="A91" s="136" t="s">
        <v>556</v>
      </c>
      <c r="B91" s="74"/>
      <c r="C91" s="137" t="s">
        <v>639</v>
      </c>
      <c r="D91" s="194">
        <v>5.1420000000000003</v>
      </c>
      <c r="E91" s="195">
        <v>0.78200000000000003</v>
      </c>
      <c r="F91" s="196">
        <v>4.2999999999999997E-2</v>
      </c>
      <c r="G91" s="138">
        <v>4.5</v>
      </c>
      <c r="H91" s="77">
        <v>0</v>
      </c>
      <c r="I91" s="77">
        <v>0</v>
      </c>
      <c r="J91" s="78">
        <v>0</v>
      </c>
      <c r="K91" s="57"/>
    </row>
    <row r="92" spans="1:11" ht="27" customHeight="1" x14ac:dyDescent="0.2">
      <c r="A92" s="136" t="s">
        <v>557</v>
      </c>
      <c r="B92" s="74"/>
      <c r="C92" s="137" t="s">
        <v>639</v>
      </c>
      <c r="D92" s="194">
        <v>5.1420000000000003</v>
      </c>
      <c r="E92" s="195">
        <v>0.78200000000000003</v>
      </c>
      <c r="F92" s="196">
        <v>4.2999999999999997E-2</v>
      </c>
      <c r="G92" s="138">
        <v>7.93</v>
      </c>
      <c r="H92" s="77">
        <v>0</v>
      </c>
      <c r="I92" s="77">
        <v>0</v>
      </c>
      <c r="J92" s="78">
        <v>0</v>
      </c>
      <c r="K92" s="57"/>
    </row>
    <row r="93" spans="1:11" ht="27" customHeight="1" x14ac:dyDescent="0.2">
      <c r="A93" s="136" t="s">
        <v>665</v>
      </c>
      <c r="B93" s="74"/>
      <c r="C93" s="137">
        <v>4</v>
      </c>
      <c r="D93" s="194">
        <v>5.1420000000000003</v>
      </c>
      <c r="E93" s="195">
        <v>0.78200000000000003</v>
      </c>
      <c r="F93" s="196">
        <v>4.2999999999999997E-2</v>
      </c>
      <c r="G93" s="77">
        <v>0</v>
      </c>
      <c r="H93" s="77">
        <v>0</v>
      </c>
      <c r="I93" s="77">
        <v>0</v>
      </c>
      <c r="J93" s="78">
        <v>0</v>
      </c>
      <c r="K93" s="57"/>
    </row>
    <row r="94" spans="1:11" ht="27" customHeight="1" x14ac:dyDescent="0.2">
      <c r="A94" s="136" t="s">
        <v>558</v>
      </c>
      <c r="B94" s="74"/>
      <c r="C94" s="137">
        <v>0</v>
      </c>
      <c r="D94" s="194">
        <v>3.4039999999999999</v>
      </c>
      <c r="E94" s="195">
        <v>0.50700000000000001</v>
      </c>
      <c r="F94" s="196">
        <v>2.8000000000000001E-2</v>
      </c>
      <c r="G94" s="138">
        <v>7.85</v>
      </c>
      <c r="H94" s="138">
        <v>2.4</v>
      </c>
      <c r="I94" s="139">
        <v>2.4</v>
      </c>
      <c r="J94" s="80">
        <v>6.7000000000000004E-2</v>
      </c>
      <c r="K94" s="57"/>
    </row>
    <row r="95" spans="1:11" ht="27" customHeight="1" x14ac:dyDescent="0.2">
      <c r="A95" s="136" t="s">
        <v>559</v>
      </c>
      <c r="B95" s="74"/>
      <c r="C95" s="137">
        <v>0</v>
      </c>
      <c r="D95" s="194">
        <v>3.4039999999999999</v>
      </c>
      <c r="E95" s="195">
        <v>0.50700000000000001</v>
      </c>
      <c r="F95" s="196">
        <v>2.8000000000000001E-2</v>
      </c>
      <c r="G95" s="138">
        <v>19.36</v>
      </c>
      <c r="H95" s="138">
        <v>2.4</v>
      </c>
      <c r="I95" s="139">
        <v>2.4</v>
      </c>
      <c r="J95" s="80">
        <v>6.7000000000000004E-2</v>
      </c>
      <c r="K95" s="57"/>
    </row>
    <row r="96" spans="1:11" ht="27" customHeight="1" x14ac:dyDescent="0.2">
      <c r="A96" s="136" t="s">
        <v>560</v>
      </c>
      <c r="B96" s="74"/>
      <c r="C96" s="137">
        <v>0</v>
      </c>
      <c r="D96" s="194">
        <v>3.4039999999999999</v>
      </c>
      <c r="E96" s="195">
        <v>0.50700000000000001</v>
      </c>
      <c r="F96" s="196">
        <v>2.8000000000000001E-2</v>
      </c>
      <c r="G96" s="138">
        <v>26.61</v>
      </c>
      <c r="H96" s="138">
        <v>2.4</v>
      </c>
      <c r="I96" s="139">
        <v>2.4</v>
      </c>
      <c r="J96" s="80">
        <v>6.7000000000000004E-2</v>
      </c>
      <c r="K96" s="57"/>
    </row>
    <row r="97" spans="1:11" ht="27" customHeight="1" x14ac:dyDescent="0.2">
      <c r="A97" s="136" t="s">
        <v>561</v>
      </c>
      <c r="B97" s="74"/>
      <c r="C97" s="137">
        <v>0</v>
      </c>
      <c r="D97" s="194">
        <v>3.4039999999999999</v>
      </c>
      <c r="E97" s="195">
        <v>0.50700000000000001</v>
      </c>
      <c r="F97" s="196">
        <v>2.8000000000000001E-2</v>
      </c>
      <c r="G97" s="138">
        <v>38.340000000000003</v>
      </c>
      <c r="H97" s="138">
        <v>2.4</v>
      </c>
      <c r="I97" s="139">
        <v>2.4</v>
      </c>
      <c r="J97" s="80">
        <v>6.7000000000000004E-2</v>
      </c>
      <c r="K97" s="57"/>
    </row>
    <row r="98" spans="1:11" ht="27" customHeight="1" x14ac:dyDescent="0.2">
      <c r="A98" s="136" t="s">
        <v>562</v>
      </c>
      <c r="B98" s="74"/>
      <c r="C98" s="137">
        <v>0</v>
      </c>
      <c r="D98" s="194">
        <v>3.4039999999999999</v>
      </c>
      <c r="E98" s="195">
        <v>0.50700000000000001</v>
      </c>
      <c r="F98" s="196">
        <v>2.8000000000000001E-2</v>
      </c>
      <c r="G98" s="138">
        <v>75.33</v>
      </c>
      <c r="H98" s="138">
        <v>2.4</v>
      </c>
      <c r="I98" s="139">
        <v>2.4</v>
      </c>
      <c r="J98" s="80">
        <v>6.7000000000000004E-2</v>
      </c>
      <c r="K98" s="57"/>
    </row>
    <row r="99" spans="1:11" ht="27" customHeight="1" x14ac:dyDescent="0.2">
      <c r="A99" s="136" t="s">
        <v>563</v>
      </c>
      <c r="B99" s="74"/>
      <c r="C99" s="137">
        <v>0</v>
      </c>
      <c r="D99" s="194">
        <v>4.09</v>
      </c>
      <c r="E99" s="195">
        <v>0.59399999999999997</v>
      </c>
      <c r="F99" s="196">
        <v>3.2000000000000001E-2</v>
      </c>
      <c r="G99" s="138">
        <v>41.56</v>
      </c>
      <c r="H99" s="138">
        <v>4.5599999999999996</v>
      </c>
      <c r="I99" s="139">
        <v>4.5599999999999996</v>
      </c>
      <c r="J99" s="80">
        <v>7.8E-2</v>
      </c>
      <c r="K99" s="57"/>
    </row>
    <row r="100" spans="1:11" ht="27" customHeight="1" x14ac:dyDescent="0.2">
      <c r="A100" s="136" t="s">
        <v>564</v>
      </c>
      <c r="B100" s="74"/>
      <c r="C100" s="137">
        <v>0</v>
      </c>
      <c r="D100" s="194">
        <v>4.09</v>
      </c>
      <c r="E100" s="195">
        <v>0.59399999999999997</v>
      </c>
      <c r="F100" s="196">
        <v>3.2000000000000001E-2</v>
      </c>
      <c r="G100" s="138">
        <v>60.45</v>
      </c>
      <c r="H100" s="138">
        <v>4.5599999999999996</v>
      </c>
      <c r="I100" s="139">
        <v>4.5599999999999996</v>
      </c>
      <c r="J100" s="80">
        <v>7.8E-2</v>
      </c>
      <c r="K100" s="57"/>
    </row>
    <row r="101" spans="1:11" ht="27" customHeight="1" x14ac:dyDescent="0.2">
      <c r="A101" s="136" t="s">
        <v>565</v>
      </c>
      <c r="B101" s="74"/>
      <c r="C101" s="137">
        <v>0</v>
      </c>
      <c r="D101" s="194">
        <v>4.09</v>
      </c>
      <c r="E101" s="195">
        <v>0.59399999999999997</v>
      </c>
      <c r="F101" s="196">
        <v>3.2000000000000001E-2</v>
      </c>
      <c r="G101" s="138">
        <v>72.34</v>
      </c>
      <c r="H101" s="138">
        <v>4.5599999999999996</v>
      </c>
      <c r="I101" s="139">
        <v>4.5599999999999996</v>
      </c>
      <c r="J101" s="80">
        <v>7.8E-2</v>
      </c>
      <c r="K101" s="57"/>
    </row>
    <row r="102" spans="1:11" ht="27" customHeight="1" x14ac:dyDescent="0.2">
      <c r="A102" s="136" t="s">
        <v>566</v>
      </c>
      <c r="B102" s="74"/>
      <c r="C102" s="137">
        <v>0</v>
      </c>
      <c r="D102" s="194">
        <v>4.09</v>
      </c>
      <c r="E102" s="195">
        <v>0.59399999999999997</v>
      </c>
      <c r="F102" s="196">
        <v>3.2000000000000001E-2</v>
      </c>
      <c r="G102" s="138">
        <v>91.58</v>
      </c>
      <c r="H102" s="138">
        <v>4.5599999999999996</v>
      </c>
      <c r="I102" s="139">
        <v>4.5599999999999996</v>
      </c>
      <c r="J102" s="80">
        <v>7.8E-2</v>
      </c>
      <c r="K102" s="57"/>
    </row>
    <row r="103" spans="1:11" ht="27" customHeight="1" x14ac:dyDescent="0.2">
      <c r="A103" s="136" t="s">
        <v>567</v>
      </c>
      <c r="B103" s="74"/>
      <c r="C103" s="137">
        <v>0</v>
      </c>
      <c r="D103" s="194">
        <v>4.09</v>
      </c>
      <c r="E103" s="195">
        <v>0.59399999999999997</v>
      </c>
      <c r="F103" s="196">
        <v>3.2000000000000001E-2</v>
      </c>
      <c r="G103" s="138">
        <v>152.25</v>
      </c>
      <c r="H103" s="138">
        <v>4.5599999999999996</v>
      </c>
      <c r="I103" s="139">
        <v>4.5599999999999996</v>
      </c>
      <c r="J103" s="80">
        <v>7.8E-2</v>
      </c>
      <c r="K103" s="57"/>
    </row>
    <row r="104" spans="1:11" ht="27" customHeight="1" x14ac:dyDescent="0.2">
      <c r="A104" s="136" t="s">
        <v>568</v>
      </c>
      <c r="B104" s="74"/>
      <c r="C104" s="137">
        <v>0</v>
      </c>
      <c r="D104" s="194">
        <v>3.177</v>
      </c>
      <c r="E104" s="195">
        <v>0.44400000000000001</v>
      </c>
      <c r="F104" s="196">
        <v>2.3E-2</v>
      </c>
      <c r="G104" s="138">
        <v>106.58</v>
      </c>
      <c r="H104" s="138">
        <v>5.29</v>
      </c>
      <c r="I104" s="139">
        <v>5.29</v>
      </c>
      <c r="J104" s="80">
        <v>5.5E-2</v>
      </c>
      <c r="K104" s="57"/>
    </row>
    <row r="105" spans="1:11" ht="27" customHeight="1" x14ac:dyDescent="0.2">
      <c r="A105" s="136" t="s">
        <v>569</v>
      </c>
      <c r="B105" s="74"/>
      <c r="C105" s="137">
        <v>0</v>
      </c>
      <c r="D105" s="194">
        <v>3.177</v>
      </c>
      <c r="E105" s="195">
        <v>0.44400000000000001</v>
      </c>
      <c r="F105" s="196">
        <v>2.3E-2</v>
      </c>
      <c r="G105" s="138">
        <v>239.29</v>
      </c>
      <c r="H105" s="138">
        <v>5.29</v>
      </c>
      <c r="I105" s="139">
        <v>5.29</v>
      </c>
      <c r="J105" s="80">
        <v>5.5E-2</v>
      </c>
      <c r="K105" s="57"/>
    </row>
    <row r="106" spans="1:11" ht="27" customHeight="1" x14ac:dyDescent="0.2">
      <c r="A106" s="136" t="s">
        <v>570</v>
      </c>
      <c r="B106" s="74"/>
      <c r="C106" s="137">
        <v>0</v>
      </c>
      <c r="D106" s="194">
        <v>3.177</v>
      </c>
      <c r="E106" s="195">
        <v>0.44400000000000001</v>
      </c>
      <c r="F106" s="196">
        <v>2.3E-2</v>
      </c>
      <c r="G106" s="138">
        <v>439.76</v>
      </c>
      <c r="H106" s="138">
        <v>5.29</v>
      </c>
      <c r="I106" s="139">
        <v>5.29</v>
      </c>
      <c r="J106" s="80">
        <v>5.5E-2</v>
      </c>
      <c r="K106" s="57"/>
    </row>
    <row r="107" spans="1:11" ht="27" customHeight="1" x14ac:dyDescent="0.2">
      <c r="A107" s="136" t="s">
        <v>571</v>
      </c>
      <c r="B107" s="74"/>
      <c r="C107" s="137">
        <v>0</v>
      </c>
      <c r="D107" s="194">
        <v>3.177</v>
      </c>
      <c r="E107" s="195">
        <v>0.44400000000000001</v>
      </c>
      <c r="F107" s="196">
        <v>2.3E-2</v>
      </c>
      <c r="G107" s="138">
        <v>777.08</v>
      </c>
      <c r="H107" s="138">
        <v>5.29</v>
      </c>
      <c r="I107" s="139">
        <v>5.29</v>
      </c>
      <c r="J107" s="80">
        <v>5.5E-2</v>
      </c>
      <c r="K107" s="57"/>
    </row>
    <row r="108" spans="1:11" ht="27" customHeight="1" x14ac:dyDescent="0.2">
      <c r="A108" s="136" t="s">
        <v>572</v>
      </c>
      <c r="B108" s="74"/>
      <c r="C108" s="137">
        <v>0</v>
      </c>
      <c r="D108" s="194">
        <v>3.177</v>
      </c>
      <c r="E108" s="195">
        <v>0.44400000000000001</v>
      </c>
      <c r="F108" s="196">
        <v>2.3E-2</v>
      </c>
      <c r="G108" s="138">
        <v>1730.36</v>
      </c>
      <c r="H108" s="138">
        <v>5.29</v>
      </c>
      <c r="I108" s="139">
        <v>5.29</v>
      </c>
      <c r="J108" s="80">
        <v>5.5E-2</v>
      </c>
      <c r="K108" s="57"/>
    </row>
    <row r="109" spans="1:11" ht="27" customHeight="1" x14ac:dyDescent="0.2">
      <c r="A109" s="136" t="s">
        <v>666</v>
      </c>
      <c r="B109" s="74"/>
      <c r="C109" s="137" t="s">
        <v>496</v>
      </c>
      <c r="D109" s="197">
        <v>15.798</v>
      </c>
      <c r="E109" s="198">
        <v>1.669</v>
      </c>
      <c r="F109" s="196">
        <v>1.06</v>
      </c>
      <c r="G109" s="77">
        <v>0</v>
      </c>
      <c r="H109" s="77">
        <v>0</v>
      </c>
      <c r="I109" s="77">
        <v>0</v>
      </c>
      <c r="J109" s="78">
        <v>0</v>
      </c>
      <c r="K109" s="57"/>
    </row>
    <row r="110" spans="1:11" ht="27" customHeight="1" x14ac:dyDescent="0.2">
      <c r="A110" s="136" t="s">
        <v>667</v>
      </c>
      <c r="B110" s="74"/>
      <c r="C110" s="137" t="s">
        <v>643</v>
      </c>
      <c r="D110" s="194">
        <v>-5.7530000000000001</v>
      </c>
      <c r="E110" s="195">
        <v>-0.875</v>
      </c>
      <c r="F110" s="196">
        <v>-4.8000000000000001E-2</v>
      </c>
      <c r="G110" s="77">
        <v>0</v>
      </c>
      <c r="H110" s="77">
        <v>0</v>
      </c>
      <c r="I110" s="77">
        <v>0</v>
      </c>
      <c r="J110" s="78">
        <v>0</v>
      </c>
      <c r="K110" s="57"/>
    </row>
    <row r="111" spans="1:11" ht="27" customHeight="1" x14ac:dyDescent="0.2">
      <c r="A111" s="136" t="s">
        <v>668</v>
      </c>
      <c r="B111" s="74"/>
      <c r="C111" s="137" t="s">
        <v>643</v>
      </c>
      <c r="D111" s="194">
        <v>-5.1959999999999997</v>
      </c>
      <c r="E111" s="195">
        <v>-0.77800000000000002</v>
      </c>
      <c r="F111" s="196">
        <v>-4.2000000000000003E-2</v>
      </c>
      <c r="G111" s="77">
        <v>0</v>
      </c>
      <c r="H111" s="77">
        <v>0</v>
      </c>
      <c r="I111" s="77">
        <v>0</v>
      </c>
      <c r="J111" s="78">
        <v>0</v>
      </c>
      <c r="K111" s="57"/>
    </row>
    <row r="112" spans="1:11" ht="27" customHeight="1" x14ac:dyDescent="0.2">
      <c r="A112" s="136" t="s">
        <v>669</v>
      </c>
      <c r="B112" s="74"/>
      <c r="C112" s="137">
        <v>0</v>
      </c>
      <c r="D112" s="194">
        <v>-5.7530000000000001</v>
      </c>
      <c r="E112" s="195">
        <v>-0.875</v>
      </c>
      <c r="F112" s="196">
        <v>-4.8000000000000001E-2</v>
      </c>
      <c r="G112" s="77">
        <v>0</v>
      </c>
      <c r="H112" s="77">
        <v>0</v>
      </c>
      <c r="I112" s="77">
        <v>0</v>
      </c>
      <c r="J112" s="80">
        <v>0.104</v>
      </c>
      <c r="K112" s="57"/>
    </row>
    <row r="113" spans="1:11" ht="27" customHeight="1" x14ac:dyDescent="0.2">
      <c r="A113" s="136" t="s">
        <v>670</v>
      </c>
      <c r="B113" s="74"/>
      <c r="C113" s="137">
        <v>0</v>
      </c>
      <c r="D113" s="194">
        <v>-5.1959999999999997</v>
      </c>
      <c r="E113" s="195">
        <v>-0.77800000000000002</v>
      </c>
      <c r="F113" s="196">
        <v>-4.2000000000000003E-2</v>
      </c>
      <c r="G113" s="77">
        <v>0</v>
      </c>
      <c r="H113" s="77">
        <v>0</v>
      </c>
      <c r="I113" s="77">
        <v>0</v>
      </c>
      <c r="J113" s="80">
        <v>0.105</v>
      </c>
      <c r="K113" s="57"/>
    </row>
    <row r="114" spans="1:11" ht="27" customHeight="1" x14ac:dyDescent="0.2">
      <c r="A114" s="136" t="s">
        <v>671</v>
      </c>
      <c r="B114" s="74"/>
      <c r="C114" s="137">
        <v>0</v>
      </c>
      <c r="D114" s="194">
        <v>-5.7069999999999999</v>
      </c>
      <c r="E114" s="195">
        <v>-0.82899999999999996</v>
      </c>
      <c r="F114" s="196">
        <v>-4.3999999999999997E-2</v>
      </c>
      <c r="G114" s="138">
        <v>10.73</v>
      </c>
      <c r="H114" s="77">
        <v>0</v>
      </c>
      <c r="I114" s="77">
        <v>0</v>
      </c>
      <c r="J114" s="80">
        <v>0.127</v>
      </c>
      <c r="K114" s="57"/>
    </row>
    <row r="115" spans="1:11" ht="27" customHeight="1" x14ac:dyDescent="0.2">
      <c r="A115" s="136" t="s">
        <v>672</v>
      </c>
      <c r="B115" s="74"/>
      <c r="C115" s="137" t="s">
        <v>637</v>
      </c>
      <c r="D115" s="194">
        <v>4.6749999999999998</v>
      </c>
      <c r="E115" s="195">
        <v>0.71099999999999997</v>
      </c>
      <c r="F115" s="196">
        <v>3.9E-2</v>
      </c>
      <c r="G115" s="138">
        <v>2.35</v>
      </c>
      <c r="H115" s="77">
        <v>0</v>
      </c>
      <c r="I115" s="77">
        <v>0</v>
      </c>
      <c r="J115" s="78">
        <v>0</v>
      </c>
      <c r="K115" s="57"/>
    </row>
    <row r="116" spans="1:11" ht="27" customHeight="1" x14ac:dyDescent="0.2">
      <c r="A116" s="136" t="s">
        <v>673</v>
      </c>
      <c r="B116" s="74"/>
      <c r="C116" s="137">
        <v>2</v>
      </c>
      <c r="D116" s="194">
        <v>4.6749999999999998</v>
      </c>
      <c r="E116" s="195">
        <v>0.71099999999999997</v>
      </c>
      <c r="F116" s="196">
        <v>3.9E-2</v>
      </c>
      <c r="G116" s="77">
        <v>0</v>
      </c>
      <c r="H116" s="77">
        <v>0</v>
      </c>
      <c r="I116" s="77">
        <v>0</v>
      </c>
      <c r="J116" s="78">
        <v>0</v>
      </c>
      <c r="K116" s="57"/>
    </row>
    <row r="117" spans="1:11" ht="27" customHeight="1" x14ac:dyDescent="0.2">
      <c r="A117" s="136" t="s">
        <v>574</v>
      </c>
      <c r="B117" s="74"/>
      <c r="C117" s="137" t="s">
        <v>639</v>
      </c>
      <c r="D117" s="194">
        <v>4.3049999999999997</v>
      </c>
      <c r="E117" s="195">
        <v>0.65500000000000003</v>
      </c>
      <c r="F117" s="196">
        <v>3.5999999999999997E-2</v>
      </c>
      <c r="G117" s="138">
        <v>2.02</v>
      </c>
      <c r="H117" s="77">
        <v>0</v>
      </c>
      <c r="I117" s="77">
        <v>0</v>
      </c>
      <c r="J117" s="78">
        <v>0</v>
      </c>
      <c r="K117" s="57"/>
    </row>
    <row r="118" spans="1:11" ht="27" customHeight="1" x14ac:dyDescent="0.2">
      <c r="A118" s="136" t="s">
        <v>575</v>
      </c>
      <c r="B118" s="74"/>
      <c r="C118" s="137" t="s">
        <v>639</v>
      </c>
      <c r="D118" s="194">
        <v>4.3049999999999997</v>
      </c>
      <c r="E118" s="195">
        <v>0.65500000000000003</v>
      </c>
      <c r="F118" s="196">
        <v>3.5999999999999997E-2</v>
      </c>
      <c r="G118" s="138">
        <v>2.59</v>
      </c>
      <c r="H118" s="77">
        <v>0</v>
      </c>
      <c r="I118" s="77">
        <v>0</v>
      </c>
      <c r="J118" s="78">
        <v>0</v>
      </c>
      <c r="K118" s="57"/>
    </row>
    <row r="119" spans="1:11" ht="27" customHeight="1" x14ac:dyDescent="0.2">
      <c r="A119" s="136" t="s">
        <v>576</v>
      </c>
      <c r="B119" s="74"/>
      <c r="C119" s="137" t="s">
        <v>639</v>
      </c>
      <c r="D119" s="194">
        <v>4.3049999999999997</v>
      </c>
      <c r="E119" s="195">
        <v>0.65500000000000003</v>
      </c>
      <c r="F119" s="196">
        <v>3.5999999999999997E-2</v>
      </c>
      <c r="G119" s="138">
        <v>2.87</v>
      </c>
      <c r="H119" s="77">
        <v>0</v>
      </c>
      <c r="I119" s="77">
        <v>0</v>
      </c>
      <c r="J119" s="78">
        <v>0</v>
      </c>
      <c r="K119" s="57"/>
    </row>
    <row r="120" spans="1:11" ht="27" customHeight="1" x14ac:dyDescent="0.2">
      <c r="A120" s="136" t="s">
        <v>577</v>
      </c>
      <c r="B120" s="74"/>
      <c r="C120" s="137" t="s">
        <v>639</v>
      </c>
      <c r="D120" s="194">
        <v>4.3049999999999997</v>
      </c>
      <c r="E120" s="195">
        <v>0.65500000000000003</v>
      </c>
      <c r="F120" s="196">
        <v>3.5999999999999997E-2</v>
      </c>
      <c r="G120" s="138">
        <v>3.76</v>
      </c>
      <c r="H120" s="77">
        <v>0</v>
      </c>
      <c r="I120" s="77">
        <v>0</v>
      </c>
      <c r="J120" s="78">
        <v>0</v>
      </c>
      <c r="K120" s="57"/>
    </row>
    <row r="121" spans="1:11" ht="27" customHeight="1" x14ac:dyDescent="0.2">
      <c r="A121" s="136" t="s">
        <v>578</v>
      </c>
      <c r="B121" s="74"/>
      <c r="C121" s="137" t="s">
        <v>639</v>
      </c>
      <c r="D121" s="194">
        <v>4.3049999999999997</v>
      </c>
      <c r="E121" s="195">
        <v>0.65500000000000003</v>
      </c>
      <c r="F121" s="196">
        <v>3.5999999999999997E-2</v>
      </c>
      <c r="G121" s="138">
        <v>6.64</v>
      </c>
      <c r="H121" s="77">
        <v>0</v>
      </c>
      <c r="I121" s="77">
        <v>0</v>
      </c>
      <c r="J121" s="78">
        <v>0</v>
      </c>
      <c r="K121" s="57"/>
    </row>
    <row r="122" spans="1:11" ht="27" customHeight="1" x14ac:dyDescent="0.2">
      <c r="A122" s="136" t="s">
        <v>674</v>
      </c>
      <c r="B122" s="74"/>
      <c r="C122" s="137">
        <v>4</v>
      </c>
      <c r="D122" s="194">
        <v>4.3049999999999997</v>
      </c>
      <c r="E122" s="195">
        <v>0.65500000000000003</v>
      </c>
      <c r="F122" s="196">
        <v>3.5999999999999997E-2</v>
      </c>
      <c r="G122" s="77">
        <v>0</v>
      </c>
      <c r="H122" s="77">
        <v>0</v>
      </c>
      <c r="I122" s="77">
        <v>0</v>
      </c>
      <c r="J122" s="78">
        <v>0</v>
      </c>
      <c r="K122" s="57"/>
    </row>
    <row r="123" spans="1:11" ht="27" customHeight="1" x14ac:dyDescent="0.2">
      <c r="A123" s="136" t="s">
        <v>579</v>
      </c>
      <c r="B123" s="74"/>
      <c r="C123" s="137">
        <v>0</v>
      </c>
      <c r="D123" s="194">
        <v>2.85</v>
      </c>
      <c r="E123" s="195">
        <v>0.42499999999999999</v>
      </c>
      <c r="F123" s="196">
        <v>2.3E-2</v>
      </c>
      <c r="G123" s="138">
        <v>6.57</v>
      </c>
      <c r="H123" s="138">
        <v>2.0099999999999998</v>
      </c>
      <c r="I123" s="139">
        <v>2.0099999999999998</v>
      </c>
      <c r="J123" s="80">
        <v>5.6000000000000001E-2</v>
      </c>
      <c r="K123" s="57"/>
    </row>
    <row r="124" spans="1:11" ht="27" customHeight="1" x14ac:dyDescent="0.2">
      <c r="A124" s="136" t="s">
        <v>580</v>
      </c>
      <c r="B124" s="74"/>
      <c r="C124" s="137">
        <v>0</v>
      </c>
      <c r="D124" s="194">
        <v>2.85</v>
      </c>
      <c r="E124" s="195">
        <v>0.42499999999999999</v>
      </c>
      <c r="F124" s="196">
        <v>2.3E-2</v>
      </c>
      <c r="G124" s="138">
        <v>16.21</v>
      </c>
      <c r="H124" s="138">
        <v>2.0099999999999998</v>
      </c>
      <c r="I124" s="139">
        <v>2.0099999999999998</v>
      </c>
      <c r="J124" s="80">
        <v>5.6000000000000001E-2</v>
      </c>
      <c r="K124" s="57"/>
    </row>
    <row r="125" spans="1:11" ht="27" customHeight="1" x14ac:dyDescent="0.2">
      <c r="A125" s="136" t="s">
        <v>581</v>
      </c>
      <c r="B125" s="74"/>
      <c r="C125" s="137">
        <v>0</v>
      </c>
      <c r="D125" s="194">
        <v>2.85</v>
      </c>
      <c r="E125" s="195">
        <v>0.42499999999999999</v>
      </c>
      <c r="F125" s="196">
        <v>2.3E-2</v>
      </c>
      <c r="G125" s="138">
        <v>22.28</v>
      </c>
      <c r="H125" s="138">
        <v>2.0099999999999998</v>
      </c>
      <c r="I125" s="139">
        <v>2.0099999999999998</v>
      </c>
      <c r="J125" s="80">
        <v>5.6000000000000001E-2</v>
      </c>
      <c r="K125" s="57"/>
    </row>
    <row r="126" spans="1:11" ht="27" customHeight="1" x14ac:dyDescent="0.2">
      <c r="A126" s="136" t="s">
        <v>582</v>
      </c>
      <c r="B126" s="74"/>
      <c r="C126" s="137">
        <v>0</v>
      </c>
      <c r="D126" s="194">
        <v>2.85</v>
      </c>
      <c r="E126" s="195">
        <v>0.42499999999999999</v>
      </c>
      <c r="F126" s="196">
        <v>2.3E-2</v>
      </c>
      <c r="G126" s="138">
        <v>32.1</v>
      </c>
      <c r="H126" s="138">
        <v>2.0099999999999998</v>
      </c>
      <c r="I126" s="139">
        <v>2.0099999999999998</v>
      </c>
      <c r="J126" s="80">
        <v>5.6000000000000001E-2</v>
      </c>
      <c r="K126" s="57"/>
    </row>
    <row r="127" spans="1:11" ht="27" customHeight="1" x14ac:dyDescent="0.2">
      <c r="A127" s="136" t="s">
        <v>583</v>
      </c>
      <c r="B127" s="74"/>
      <c r="C127" s="137">
        <v>0</v>
      </c>
      <c r="D127" s="194">
        <v>2.85</v>
      </c>
      <c r="E127" s="195">
        <v>0.42499999999999999</v>
      </c>
      <c r="F127" s="196">
        <v>2.3E-2</v>
      </c>
      <c r="G127" s="138">
        <v>63.06</v>
      </c>
      <c r="H127" s="138">
        <v>2.0099999999999998</v>
      </c>
      <c r="I127" s="139">
        <v>2.0099999999999998</v>
      </c>
      <c r="J127" s="80">
        <v>5.6000000000000001E-2</v>
      </c>
      <c r="K127" s="57"/>
    </row>
    <row r="128" spans="1:11" ht="27" customHeight="1" x14ac:dyDescent="0.2">
      <c r="A128" s="136" t="s">
        <v>584</v>
      </c>
      <c r="B128" s="74"/>
      <c r="C128" s="137">
        <v>0</v>
      </c>
      <c r="D128" s="194">
        <v>3.4239999999999999</v>
      </c>
      <c r="E128" s="195">
        <v>0.498</v>
      </c>
      <c r="F128" s="196">
        <v>2.5999999999999999E-2</v>
      </c>
      <c r="G128" s="138">
        <v>34.799999999999997</v>
      </c>
      <c r="H128" s="138">
        <v>3.82</v>
      </c>
      <c r="I128" s="139">
        <v>3.82</v>
      </c>
      <c r="J128" s="80">
        <v>6.5000000000000002E-2</v>
      </c>
      <c r="K128" s="57"/>
    </row>
    <row r="129" spans="1:11" ht="27" customHeight="1" x14ac:dyDescent="0.2">
      <c r="A129" s="136" t="s">
        <v>585</v>
      </c>
      <c r="B129" s="74"/>
      <c r="C129" s="137">
        <v>0</v>
      </c>
      <c r="D129" s="194">
        <v>3.4239999999999999</v>
      </c>
      <c r="E129" s="195">
        <v>0.498</v>
      </c>
      <c r="F129" s="196">
        <v>2.5999999999999999E-2</v>
      </c>
      <c r="G129" s="138">
        <v>50.61</v>
      </c>
      <c r="H129" s="138">
        <v>3.82</v>
      </c>
      <c r="I129" s="139">
        <v>3.82</v>
      </c>
      <c r="J129" s="80">
        <v>6.5000000000000002E-2</v>
      </c>
      <c r="K129" s="57"/>
    </row>
    <row r="130" spans="1:11" ht="27" customHeight="1" x14ac:dyDescent="0.2">
      <c r="A130" s="136" t="s">
        <v>586</v>
      </c>
      <c r="B130" s="74"/>
      <c r="C130" s="137">
        <v>0</v>
      </c>
      <c r="D130" s="194">
        <v>3.4239999999999999</v>
      </c>
      <c r="E130" s="195">
        <v>0.498</v>
      </c>
      <c r="F130" s="196">
        <v>2.5999999999999999E-2</v>
      </c>
      <c r="G130" s="138">
        <v>60.56</v>
      </c>
      <c r="H130" s="138">
        <v>3.82</v>
      </c>
      <c r="I130" s="139">
        <v>3.82</v>
      </c>
      <c r="J130" s="80">
        <v>6.5000000000000002E-2</v>
      </c>
      <c r="K130" s="57"/>
    </row>
    <row r="131" spans="1:11" ht="27" customHeight="1" x14ac:dyDescent="0.2">
      <c r="A131" s="136" t="s">
        <v>587</v>
      </c>
      <c r="B131" s="74"/>
      <c r="C131" s="137">
        <v>0</v>
      </c>
      <c r="D131" s="194">
        <v>3.4239999999999999</v>
      </c>
      <c r="E131" s="195">
        <v>0.498</v>
      </c>
      <c r="F131" s="196">
        <v>2.5999999999999999E-2</v>
      </c>
      <c r="G131" s="138">
        <v>76.67</v>
      </c>
      <c r="H131" s="138">
        <v>3.82</v>
      </c>
      <c r="I131" s="139">
        <v>3.82</v>
      </c>
      <c r="J131" s="80">
        <v>6.5000000000000002E-2</v>
      </c>
      <c r="K131" s="57"/>
    </row>
    <row r="132" spans="1:11" ht="27" customHeight="1" x14ac:dyDescent="0.2">
      <c r="A132" s="136" t="s">
        <v>588</v>
      </c>
      <c r="B132" s="74"/>
      <c r="C132" s="137">
        <v>0</v>
      </c>
      <c r="D132" s="194">
        <v>3.4239999999999999</v>
      </c>
      <c r="E132" s="195">
        <v>0.498</v>
      </c>
      <c r="F132" s="196">
        <v>2.5999999999999999E-2</v>
      </c>
      <c r="G132" s="138">
        <v>127.46</v>
      </c>
      <c r="H132" s="138">
        <v>3.82</v>
      </c>
      <c r="I132" s="139">
        <v>3.82</v>
      </c>
      <c r="J132" s="80">
        <v>6.5000000000000002E-2</v>
      </c>
      <c r="K132" s="57"/>
    </row>
    <row r="133" spans="1:11" ht="27" customHeight="1" x14ac:dyDescent="0.2">
      <c r="A133" s="136" t="s">
        <v>589</v>
      </c>
      <c r="B133" s="74"/>
      <c r="C133" s="137">
        <v>0</v>
      </c>
      <c r="D133" s="194">
        <v>2.66</v>
      </c>
      <c r="E133" s="195">
        <v>0.371</v>
      </c>
      <c r="F133" s="196">
        <v>1.9E-2</v>
      </c>
      <c r="G133" s="138">
        <v>89.23</v>
      </c>
      <c r="H133" s="138">
        <v>4.43</v>
      </c>
      <c r="I133" s="139">
        <v>4.43</v>
      </c>
      <c r="J133" s="80">
        <v>4.5999999999999999E-2</v>
      </c>
      <c r="K133" s="57"/>
    </row>
    <row r="134" spans="1:11" ht="27" customHeight="1" x14ac:dyDescent="0.2">
      <c r="A134" s="136" t="s">
        <v>590</v>
      </c>
      <c r="B134" s="74"/>
      <c r="C134" s="137">
        <v>0</v>
      </c>
      <c r="D134" s="194">
        <v>2.66</v>
      </c>
      <c r="E134" s="195">
        <v>0.371</v>
      </c>
      <c r="F134" s="196">
        <v>1.9E-2</v>
      </c>
      <c r="G134" s="138">
        <v>200.33</v>
      </c>
      <c r="H134" s="138">
        <v>4.43</v>
      </c>
      <c r="I134" s="139">
        <v>4.43</v>
      </c>
      <c r="J134" s="80">
        <v>4.5999999999999999E-2</v>
      </c>
      <c r="K134" s="57"/>
    </row>
    <row r="135" spans="1:11" ht="27" customHeight="1" x14ac:dyDescent="0.2">
      <c r="A135" s="136" t="s">
        <v>591</v>
      </c>
      <c r="B135" s="74"/>
      <c r="C135" s="137">
        <v>0</v>
      </c>
      <c r="D135" s="194">
        <v>2.66</v>
      </c>
      <c r="E135" s="195">
        <v>0.371</v>
      </c>
      <c r="F135" s="196">
        <v>1.9E-2</v>
      </c>
      <c r="G135" s="138">
        <v>368.15</v>
      </c>
      <c r="H135" s="138">
        <v>4.43</v>
      </c>
      <c r="I135" s="139">
        <v>4.43</v>
      </c>
      <c r="J135" s="80">
        <v>4.5999999999999999E-2</v>
      </c>
      <c r="K135" s="57"/>
    </row>
    <row r="136" spans="1:11" ht="27" customHeight="1" x14ac:dyDescent="0.2">
      <c r="A136" s="136" t="s">
        <v>592</v>
      </c>
      <c r="B136" s="74"/>
      <c r="C136" s="137">
        <v>0</v>
      </c>
      <c r="D136" s="194">
        <v>2.66</v>
      </c>
      <c r="E136" s="195">
        <v>0.371</v>
      </c>
      <c r="F136" s="196">
        <v>1.9E-2</v>
      </c>
      <c r="G136" s="138">
        <v>650.54999999999995</v>
      </c>
      <c r="H136" s="138">
        <v>4.43</v>
      </c>
      <c r="I136" s="139">
        <v>4.43</v>
      </c>
      <c r="J136" s="80">
        <v>4.5999999999999999E-2</v>
      </c>
      <c r="K136" s="57"/>
    </row>
    <row r="137" spans="1:11" ht="27" customHeight="1" x14ac:dyDescent="0.2">
      <c r="A137" s="136" t="s">
        <v>593</v>
      </c>
      <c r="B137" s="74"/>
      <c r="C137" s="137">
        <v>0</v>
      </c>
      <c r="D137" s="194">
        <v>2.66</v>
      </c>
      <c r="E137" s="195">
        <v>0.371</v>
      </c>
      <c r="F137" s="196">
        <v>1.9E-2</v>
      </c>
      <c r="G137" s="138">
        <v>1448.6</v>
      </c>
      <c r="H137" s="138">
        <v>4.43</v>
      </c>
      <c r="I137" s="139">
        <v>4.43</v>
      </c>
      <c r="J137" s="80">
        <v>4.5999999999999999E-2</v>
      </c>
      <c r="K137" s="57"/>
    </row>
    <row r="138" spans="1:11" ht="27" customHeight="1" x14ac:dyDescent="0.2">
      <c r="A138" s="136" t="s">
        <v>675</v>
      </c>
      <c r="B138" s="74"/>
      <c r="C138" s="137" t="s">
        <v>496</v>
      </c>
      <c r="D138" s="197">
        <v>13.225</v>
      </c>
      <c r="E138" s="198">
        <v>1.397</v>
      </c>
      <c r="F138" s="196">
        <v>0.88700000000000001</v>
      </c>
      <c r="G138" s="77">
        <v>0</v>
      </c>
      <c r="H138" s="77">
        <v>0</v>
      </c>
      <c r="I138" s="77">
        <v>0</v>
      </c>
      <c r="J138" s="78">
        <v>0</v>
      </c>
      <c r="K138" s="57"/>
    </row>
    <row r="139" spans="1:11" ht="27" customHeight="1" x14ac:dyDescent="0.2">
      <c r="A139" s="136" t="s">
        <v>676</v>
      </c>
      <c r="B139" s="74"/>
      <c r="C139" s="137" t="s">
        <v>643</v>
      </c>
      <c r="D139" s="194">
        <v>-4.8159999999999998</v>
      </c>
      <c r="E139" s="195">
        <v>-0.73299999999999998</v>
      </c>
      <c r="F139" s="196">
        <v>-0.04</v>
      </c>
      <c r="G139" s="77">
        <v>0</v>
      </c>
      <c r="H139" s="77">
        <v>0</v>
      </c>
      <c r="I139" s="77">
        <v>0</v>
      </c>
      <c r="J139" s="78">
        <v>0</v>
      </c>
      <c r="K139" s="57"/>
    </row>
    <row r="140" spans="1:11" ht="27" customHeight="1" x14ac:dyDescent="0.2">
      <c r="A140" s="136" t="s">
        <v>677</v>
      </c>
      <c r="B140" s="74"/>
      <c r="C140" s="137" t="s">
        <v>643</v>
      </c>
      <c r="D140" s="194">
        <v>-4.3499999999999996</v>
      </c>
      <c r="E140" s="195">
        <v>-0.65100000000000002</v>
      </c>
      <c r="F140" s="196">
        <v>-3.5000000000000003E-2</v>
      </c>
      <c r="G140" s="77">
        <v>0</v>
      </c>
      <c r="H140" s="77">
        <v>0</v>
      </c>
      <c r="I140" s="77">
        <v>0</v>
      </c>
      <c r="J140" s="78">
        <v>0</v>
      </c>
      <c r="K140" s="57"/>
    </row>
    <row r="141" spans="1:11" ht="27" customHeight="1" x14ac:dyDescent="0.2">
      <c r="A141" s="136" t="s">
        <v>678</v>
      </c>
      <c r="B141" s="74"/>
      <c r="C141" s="137">
        <v>0</v>
      </c>
      <c r="D141" s="194">
        <v>-4.8159999999999998</v>
      </c>
      <c r="E141" s="195">
        <v>-0.73299999999999998</v>
      </c>
      <c r="F141" s="196">
        <v>-0.04</v>
      </c>
      <c r="G141" s="77">
        <v>0</v>
      </c>
      <c r="H141" s="77">
        <v>0</v>
      </c>
      <c r="I141" s="77">
        <v>0</v>
      </c>
      <c r="J141" s="80">
        <v>8.6999999999999994E-2</v>
      </c>
      <c r="K141" s="57"/>
    </row>
    <row r="142" spans="1:11" ht="27" customHeight="1" x14ac:dyDescent="0.2">
      <c r="A142" s="136" t="s">
        <v>679</v>
      </c>
      <c r="B142" s="74"/>
      <c r="C142" s="137">
        <v>0</v>
      </c>
      <c r="D142" s="194">
        <v>-4.3499999999999996</v>
      </c>
      <c r="E142" s="195">
        <v>-0.65100000000000002</v>
      </c>
      <c r="F142" s="196">
        <v>-3.5000000000000003E-2</v>
      </c>
      <c r="G142" s="77">
        <v>0</v>
      </c>
      <c r="H142" s="77">
        <v>0</v>
      </c>
      <c r="I142" s="77">
        <v>0</v>
      </c>
      <c r="J142" s="80">
        <v>8.7999999999999995E-2</v>
      </c>
      <c r="K142" s="57"/>
    </row>
    <row r="143" spans="1:11" ht="27" customHeight="1" x14ac:dyDescent="0.2">
      <c r="A143" s="136" t="s">
        <v>680</v>
      </c>
      <c r="B143" s="74"/>
      <c r="C143" s="137">
        <v>0</v>
      </c>
      <c r="D143" s="194">
        <v>-4.7770000000000001</v>
      </c>
      <c r="E143" s="195">
        <v>-0.69399999999999995</v>
      </c>
      <c r="F143" s="196">
        <v>-3.6999999999999998E-2</v>
      </c>
      <c r="G143" s="138">
        <v>8.98</v>
      </c>
      <c r="H143" s="77">
        <v>0</v>
      </c>
      <c r="I143" s="77">
        <v>0</v>
      </c>
      <c r="J143" s="80">
        <v>0.106</v>
      </c>
      <c r="K143" s="57"/>
    </row>
    <row r="144" spans="1:11" ht="27" customHeight="1" x14ac:dyDescent="0.2">
      <c r="A144" s="136" t="s">
        <v>681</v>
      </c>
      <c r="B144" s="74"/>
      <c r="C144" s="137" t="s">
        <v>637</v>
      </c>
      <c r="D144" s="194">
        <v>3.5339999999999998</v>
      </c>
      <c r="E144" s="195">
        <v>0.53800000000000003</v>
      </c>
      <c r="F144" s="196">
        <v>0.03</v>
      </c>
      <c r="G144" s="138">
        <v>1.78</v>
      </c>
      <c r="H144" s="77">
        <v>0</v>
      </c>
      <c r="I144" s="77">
        <v>0</v>
      </c>
      <c r="J144" s="78">
        <v>0</v>
      </c>
      <c r="K144" s="57"/>
    </row>
    <row r="145" spans="1:11" ht="27" customHeight="1" x14ac:dyDescent="0.2">
      <c r="A145" s="136" t="s">
        <v>682</v>
      </c>
      <c r="B145" s="74"/>
      <c r="C145" s="137">
        <v>2</v>
      </c>
      <c r="D145" s="194">
        <v>3.5339999999999998</v>
      </c>
      <c r="E145" s="195">
        <v>0.53800000000000003</v>
      </c>
      <c r="F145" s="196">
        <v>0.03</v>
      </c>
      <c r="G145" s="77">
        <v>0</v>
      </c>
      <c r="H145" s="77">
        <v>0</v>
      </c>
      <c r="I145" s="77">
        <v>0</v>
      </c>
      <c r="J145" s="78">
        <v>0</v>
      </c>
      <c r="K145" s="57"/>
    </row>
    <row r="146" spans="1:11" ht="27" customHeight="1" x14ac:dyDescent="0.2">
      <c r="A146" s="136" t="s">
        <v>595</v>
      </c>
      <c r="B146" s="74"/>
      <c r="C146" s="137" t="s">
        <v>639</v>
      </c>
      <c r="D146" s="194">
        <v>3.254</v>
      </c>
      <c r="E146" s="195">
        <v>0.495</v>
      </c>
      <c r="F146" s="196">
        <v>2.7E-2</v>
      </c>
      <c r="G146" s="138">
        <v>1.53</v>
      </c>
      <c r="H146" s="77">
        <v>0</v>
      </c>
      <c r="I146" s="77">
        <v>0</v>
      </c>
      <c r="J146" s="78">
        <v>0</v>
      </c>
      <c r="K146" s="57"/>
    </row>
    <row r="147" spans="1:11" ht="27" customHeight="1" x14ac:dyDescent="0.2">
      <c r="A147" s="136" t="s">
        <v>596</v>
      </c>
      <c r="B147" s="74"/>
      <c r="C147" s="137" t="s">
        <v>639</v>
      </c>
      <c r="D147" s="194">
        <v>3.254</v>
      </c>
      <c r="E147" s="195">
        <v>0.495</v>
      </c>
      <c r="F147" s="196">
        <v>2.7E-2</v>
      </c>
      <c r="G147" s="138">
        <v>1.96</v>
      </c>
      <c r="H147" s="77">
        <v>0</v>
      </c>
      <c r="I147" s="77">
        <v>0</v>
      </c>
      <c r="J147" s="78">
        <v>0</v>
      </c>
      <c r="K147" s="57"/>
    </row>
    <row r="148" spans="1:11" ht="27" customHeight="1" x14ac:dyDescent="0.2">
      <c r="A148" s="136" t="s">
        <v>597</v>
      </c>
      <c r="B148" s="74"/>
      <c r="C148" s="137" t="s">
        <v>639</v>
      </c>
      <c r="D148" s="194">
        <v>3.254</v>
      </c>
      <c r="E148" s="195">
        <v>0.495</v>
      </c>
      <c r="F148" s="196">
        <v>2.7E-2</v>
      </c>
      <c r="G148" s="138">
        <v>2.17</v>
      </c>
      <c r="H148" s="77">
        <v>0</v>
      </c>
      <c r="I148" s="77">
        <v>0</v>
      </c>
      <c r="J148" s="78">
        <v>0</v>
      </c>
      <c r="K148" s="57"/>
    </row>
    <row r="149" spans="1:11" ht="27" customHeight="1" x14ac:dyDescent="0.2">
      <c r="A149" s="136" t="s">
        <v>598</v>
      </c>
      <c r="B149" s="74"/>
      <c r="C149" s="137" t="s">
        <v>639</v>
      </c>
      <c r="D149" s="194">
        <v>3.254</v>
      </c>
      <c r="E149" s="195">
        <v>0.495</v>
      </c>
      <c r="F149" s="196">
        <v>2.7E-2</v>
      </c>
      <c r="G149" s="138">
        <v>2.84</v>
      </c>
      <c r="H149" s="77">
        <v>0</v>
      </c>
      <c r="I149" s="77">
        <v>0</v>
      </c>
      <c r="J149" s="78">
        <v>0</v>
      </c>
      <c r="K149" s="57"/>
    </row>
    <row r="150" spans="1:11" ht="27" customHeight="1" x14ac:dyDescent="0.2">
      <c r="A150" s="136" t="s">
        <v>599</v>
      </c>
      <c r="B150" s="74"/>
      <c r="C150" s="137" t="s">
        <v>639</v>
      </c>
      <c r="D150" s="194">
        <v>3.254</v>
      </c>
      <c r="E150" s="195">
        <v>0.495</v>
      </c>
      <c r="F150" s="196">
        <v>2.7E-2</v>
      </c>
      <c r="G150" s="138">
        <v>5.0199999999999996</v>
      </c>
      <c r="H150" s="77">
        <v>0</v>
      </c>
      <c r="I150" s="77">
        <v>0</v>
      </c>
      <c r="J150" s="78">
        <v>0</v>
      </c>
      <c r="K150" s="57"/>
    </row>
    <row r="151" spans="1:11" ht="27" customHeight="1" x14ac:dyDescent="0.2">
      <c r="A151" s="136" t="s">
        <v>683</v>
      </c>
      <c r="B151" s="74"/>
      <c r="C151" s="137">
        <v>4</v>
      </c>
      <c r="D151" s="194">
        <v>3.254</v>
      </c>
      <c r="E151" s="195">
        <v>0.495</v>
      </c>
      <c r="F151" s="196">
        <v>2.7E-2</v>
      </c>
      <c r="G151" s="77">
        <v>0</v>
      </c>
      <c r="H151" s="77">
        <v>0</v>
      </c>
      <c r="I151" s="77">
        <v>0</v>
      </c>
      <c r="J151" s="78">
        <v>0</v>
      </c>
      <c r="K151" s="57"/>
    </row>
    <row r="152" spans="1:11" ht="27" customHeight="1" x14ac:dyDescent="0.2">
      <c r="A152" s="136" t="s">
        <v>600</v>
      </c>
      <c r="B152" s="74"/>
      <c r="C152" s="137">
        <v>0</v>
      </c>
      <c r="D152" s="194">
        <v>2.1539999999999999</v>
      </c>
      <c r="E152" s="195">
        <v>0.32100000000000001</v>
      </c>
      <c r="F152" s="196">
        <v>1.7000000000000001E-2</v>
      </c>
      <c r="G152" s="138">
        <v>4.97</v>
      </c>
      <c r="H152" s="138">
        <v>1.52</v>
      </c>
      <c r="I152" s="139">
        <v>1.52</v>
      </c>
      <c r="J152" s="80">
        <v>4.2000000000000003E-2</v>
      </c>
      <c r="K152" s="57"/>
    </row>
    <row r="153" spans="1:11" ht="27" customHeight="1" x14ac:dyDescent="0.2">
      <c r="A153" s="136" t="s">
        <v>601</v>
      </c>
      <c r="B153" s="74"/>
      <c r="C153" s="137">
        <v>0</v>
      </c>
      <c r="D153" s="194">
        <v>2.1539999999999999</v>
      </c>
      <c r="E153" s="195">
        <v>0.32100000000000001</v>
      </c>
      <c r="F153" s="196">
        <v>1.7000000000000001E-2</v>
      </c>
      <c r="G153" s="138">
        <v>12.26</v>
      </c>
      <c r="H153" s="138">
        <v>1.52</v>
      </c>
      <c r="I153" s="139">
        <v>1.52</v>
      </c>
      <c r="J153" s="80">
        <v>4.2000000000000003E-2</v>
      </c>
      <c r="K153" s="57"/>
    </row>
    <row r="154" spans="1:11" ht="27" customHeight="1" x14ac:dyDescent="0.2">
      <c r="A154" s="136" t="s">
        <v>602</v>
      </c>
      <c r="B154" s="74"/>
      <c r="C154" s="137">
        <v>0</v>
      </c>
      <c r="D154" s="194">
        <v>2.1539999999999999</v>
      </c>
      <c r="E154" s="195">
        <v>0.32100000000000001</v>
      </c>
      <c r="F154" s="196">
        <v>1.7000000000000001E-2</v>
      </c>
      <c r="G154" s="138">
        <v>16.84</v>
      </c>
      <c r="H154" s="138">
        <v>1.52</v>
      </c>
      <c r="I154" s="139">
        <v>1.52</v>
      </c>
      <c r="J154" s="80">
        <v>4.2000000000000003E-2</v>
      </c>
      <c r="K154" s="57"/>
    </row>
    <row r="155" spans="1:11" ht="27" customHeight="1" x14ac:dyDescent="0.2">
      <c r="A155" s="136" t="s">
        <v>603</v>
      </c>
      <c r="B155" s="74"/>
      <c r="C155" s="137">
        <v>0</v>
      </c>
      <c r="D155" s="194">
        <v>2.1539999999999999</v>
      </c>
      <c r="E155" s="195">
        <v>0.32100000000000001</v>
      </c>
      <c r="F155" s="196">
        <v>1.7000000000000001E-2</v>
      </c>
      <c r="G155" s="138">
        <v>24.27</v>
      </c>
      <c r="H155" s="138">
        <v>1.52</v>
      </c>
      <c r="I155" s="139">
        <v>1.52</v>
      </c>
      <c r="J155" s="80">
        <v>4.2000000000000003E-2</v>
      </c>
      <c r="K155" s="57"/>
    </row>
    <row r="156" spans="1:11" ht="27" customHeight="1" x14ac:dyDescent="0.2">
      <c r="A156" s="136" t="s">
        <v>604</v>
      </c>
      <c r="B156" s="74"/>
      <c r="C156" s="137">
        <v>0</v>
      </c>
      <c r="D156" s="194">
        <v>2.1539999999999999</v>
      </c>
      <c r="E156" s="195">
        <v>0.32100000000000001</v>
      </c>
      <c r="F156" s="196">
        <v>1.7000000000000001E-2</v>
      </c>
      <c r="G156" s="138">
        <v>47.68</v>
      </c>
      <c r="H156" s="138">
        <v>1.52</v>
      </c>
      <c r="I156" s="139">
        <v>1.52</v>
      </c>
      <c r="J156" s="80">
        <v>4.2000000000000003E-2</v>
      </c>
      <c r="K156" s="57"/>
    </row>
    <row r="157" spans="1:11" ht="27" customHeight="1" x14ac:dyDescent="0.2">
      <c r="A157" s="136" t="s">
        <v>605</v>
      </c>
      <c r="B157" s="74"/>
      <c r="C157" s="137">
        <v>0</v>
      </c>
      <c r="D157" s="194">
        <v>2.589</v>
      </c>
      <c r="E157" s="195">
        <v>0.376</v>
      </c>
      <c r="F157" s="196">
        <v>0.02</v>
      </c>
      <c r="G157" s="138">
        <v>26.31</v>
      </c>
      <c r="H157" s="138">
        <v>2.89</v>
      </c>
      <c r="I157" s="139">
        <v>2.89</v>
      </c>
      <c r="J157" s="80">
        <v>4.9000000000000002E-2</v>
      </c>
      <c r="K157" s="57"/>
    </row>
    <row r="158" spans="1:11" ht="27" customHeight="1" x14ac:dyDescent="0.2">
      <c r="A158" s="136" t="s">
        <v>606</v>
      </c>
      <c r="B158" s="74"/>
      <c r="C158" s="137">
        <v>0</v>
      </c>
      <c r="D158" s="194">
        <v>2.589</v>
      </c>
      <c r="E158" s="195">
        <v>0.376</v>
      </c>
      <c r="F158" s="196">
        <v>0.02</v>
      </c>
      <c r="G158" s="138">
        <v>38.26</v>
      </c>
      <c r="H158" s="138">
        <v>2.89</v>
      </c>
      <c r="I158" s="139">
        <v>2.89</v>
      </c>
      <c r="J158" s="80">
        <v>4.9000000000000002E-2</v>
      </c>
      <c r="K158" s="57"/>
    </row>
    <row r="159" spans="1:11" ht="27" customHeight="1" x14ac:dyDescent="0.2">
      <c r="A159" s="136" t="s">
        <v>607</v>
      </c>
      <c r="B159" s="74"/>
      <c r="C159" s="137">
        <v>0</v>
      </c>
      <c r="D159" s="194">
        <v>2.589</v>
      </c>
      <c r="E159" s="195">
        <v>0.376</v>
      </c>
      <c r="F159" s="196">
        <v>0.02</v>
      </c>
      <c r="G159" s="138">
        <v>45.78</v>
      </c>
      <c r="H159" s="138">
        <v>2.89</v>
      </c>
      <c r="I159" s="139">
        <v>2.89</v>
      </c>
      <c r="J159" s="80">
        <v>4.9000000000000002E-2</v>
      </c>
      <c r="K159" s="57"/>
    </row>
    <row r="160" spans="1:11" ht="27" customHeight="1" x14ac:dyDescent="0.2">
      <c r="A160" s="136" t="s">
        <v>608</v>
      </c>
      <c r="B160" s="74"/>
      <c r="C160" s="137">
        <v>0</v>
      </c>
      <c r="D160" s="194">
        <v>2.589</v>
      </c>
      <c r="E160" s="195">
        <v>0.376</v>
      </c>
      <c r="F160" s="196">
        <v>0.02</v>
      </c>
      <c r="G160" s="138">
        <v>57.96</v>
      </c>
      <c r="H160" s="138">
        <v>2.89</v>
      </c>
      <c r="I160" s="139">
        <v>2.89</v>
      </c>
      <c r="J160" s="80">
        <v>4.9000000000000002E-2</v>
      </c>
      <c r="K160" s="57"/>
    </row>
    <row r="161" spans="1:11" ht="27" customHeight="1" x14ac:dyDescent="0.2">
      <c r="A161" s="136" t="s">
        <v>609</v>
      </c>
      <c r="B161" s="74"/>
      <c r="C161" s="137">
        <v>0</v>
      </c>
      <c r="D161" s="194">
        <v>2.589</v>
      </c>
      <c r="E161" s="195">
        <v>0.376</v>
      </c>
      <c r="F161" s="196">
        <v>0.02</v>
      </c>
      <c r="G161" s="138">
        <v>96.36</v>
      </c>
      <c r="H161" s="138">
        <v>2.89</v>
      </c>
      <c r="I161" s="139">
        <v>2.89</v>
      </c>
      <c r="J161" s="80">
        <v>4.9000000000000002E-2</v>
      </c>
      <c r="K161" s="57"/>
    </row>
    <row r="162" spans="1:11" ht="27" customHeight="1" x14ac:dyDescent="0.2">
      <c r="A162" s="136" t="s">
        <v>610</v>
      </c>
      <c r="B162" s="74"/>
      <c r="C162" s="137">
        <v>0</v>
      </c>
      <c r="D162" s="194">
        <v>2.0110000000000001</v>
      </c>
      <c r="E162" s="195">
        <v>0.28100000000000003</v>
      </c>
      <c r="F162" s="196">
        <v>1.4E-2</v>
      </c>
      <c r="G162" s="138">
        <v>67.459999999999994</v>
      </c>
      <c r="H162" s="138">
        <v>3.35</v>
      </c>
      <c r="I162" s="139">
        <v>3.35</v>
      </c>
      <c r="J162" s="80">
        <v>3.5000000000000003E-2</v>
      </c>
      <c r="K162" s="57"/>
    </row>
    <row r="163" spans="1:11" ht="27" customHeight="1" x14ac:dyDescent="0.2">
      <c r="A163" s="136" t="s">
        <v>611</v>
      </c>
      <c r="B163" s="74"/>
      <c r="C163" s="137">
        <v>0</v>
      </c>
      <c r="D163" s="194">
        <v>2.0110000000000001</v>
      </c>
      <c r="E163" s="195">
        <v>0.28100000000000003</v>
      </c>
      <c r="F163" s="196">
        <v>1.4E-2</v>
      </c>
      <c r="G163" s="138">
        <v>151.44999999999999</v>
      </c>
      <c r="H163" s="138">
        <v>3.35</v>
      </c>
      <c r="I163" s="139">
        <v>3.35</v>
      </c>
      <c r="J163" s="80">
        <v>3.5000000000000003E-2</v>
      </c>
      <c r="K163" s="57"/>
    </row>
    <row r="164" spans="1:11" ht="27" customHeight="1" x14ac:dyDescent="0.2">
      <c r="A164" s="136" t="s">
        <v>612</v>
      </c>
      <c r="B164" s="74"/>
      <c r="C164" s="137">
        <v>0</v>
      </c>
      <c r="D164" s="194">
        <v>2.0110000000000001</v>
      </c>
      <c r="E164" s="195">
        <v>0.28100000000000003</v>
      </c>
      <c r="F164" s="196">
        <v>1.4E-2</v>
      </c>
      <c r="G164" s="138">
        <v>278.33</v>
      </c>
      <c r="H164" s="138">
        <v>3.35</v>
      </c>
      <c r="I164" s="139">
        <v>3.35</v>
      </c>
      <c r="J164" s="80">
        <v>3.5000000000000003E-2</v>
      </c>
      <c r="K164" s="57"/>
    </row>
    <row r="165" spans="1:11" ht="27" customHeight="1" x14ac:dyDescent="0.2">
      <c r="A165" s="136" t="s">
        <v>613</v>
      </c>
      <c r="B165" s="74"/>
      <c r="C165" s="137">
        <v>0</v>
      </c>
      <c r="D165" s="194">
        <v>2.0110000000000001</v>
      </c>
      <c r="E165" s="195">
        <v>0.28100000000000003</v>
      </c>
      <c r="F165" s="196">
        <v>1.4E-2</v>
      </c>
      <c r="G165" s="138">
        <v>491.82</v>
      </c>
      <c r="H165" s="138">
        <v>3.35</v>
      </c>
      <c r="I165" s="139">
        <v>3.35</v>
      </c>
      <c r="J165" s="80">
        <v>3.5000000000000003E-2</v>
      </c>
      <c r="K165" s="57"/>
    </row>
    <row r="166" spans="1:11" ht="27" customHeight="1" x14ac:dyDescent="0.2">
      <c r="A166" s="136" t="s">
        <v>614</v>
      </c>
      <c r="B166" s="74"/>
      <c r="C166" s="137">
        <v>0</v>
      </c>
      <c r="D166" s="194">
        <v>2.0110000000000001</v>
      </c>
      <c r="E166" s="195">
        <v>0.28100000000000003</v>
      </c>
      <c r="F166" s="196">
        <v>1.4E-2</v>
      </c>
      <c r="G166" s="138">
        <v>1095.1500000000001</v>
      </c>
      <c r="H166" s="138">
        <v>3.35</v>
      </c>
      <c r="I166" s="139">
        <v>3.35</v>
      </c>
      <c r="J166" s="80">
        <v>3.5000000000000003E-2</v>
      </c>
      <c r="K166" s="57"/>
    </row>
    <row r="167" spans="1:11" ht="27" customHeight="1" x14ac:dyDescent="0.2">
      <c r="A167" s="136" t="s">
        <v>684</v>
      </c>
      <c r="B167" s="74"/>
      <c r="C167" s="137" t="s">
        <v>496</v>
      </c>
      <c r="D167" s="197">
        <v>9.9990000000000006</v>
      </c>
      <c r="E167" s="198">
        <v>1.056</v>
      </c>
      <c r="F167" s="196">
        <v>0.67100000000000004</v>
      </c>
      <c r="G167" s="77">
        <v>0</v>
      </c>
      <c r="H167" s="77">
        <v>0</v>
      </c>
      <c r="I167" s="77">
        <v>0</v>
      </c>
      <c r="J167" s="78">
        <v>0</v>
      </c>
      <c r="K167" s="57"/>
    </row>
    <row r="168" spans="1:11" ht="27" customHeight="1" x14ac:dyDescent="0.2">
      <c r="A168" s="136" t="s">
        <v>685</v>
      </c>
      <c r="B168" s="74"/>
      <c r="C168" s="137" t="s">
        <v>643</v>
      </c>
      <c r="D168" s="194">
        <v>-3.641</v>
      </c>
      <c r="E168" s="195">
        <v>-0.55400000000000005</v>
      </c>
      <c r="F168" s="196">
        <v>-3.1E-2</v>
      </c>
      <c r="G168" s="77">
        <v>0</v>
      </c>
      <c r="H168" s="77">
        <v>0</v>
      </c>
      <c r="I168" s="77">
        <v>0</v>
      </c>
      <c r="J168" s="78">
        <v>0</v>
      </c>
      <c r="K168" s="57"/>
    </row>
    <row r="169" spans="1:11" ht="27" customHeight="1" x14ac:dyDescent="0.2">
      <c r="A169" s="136" t="s">
        <v>686</v>
      </c>
      <c r="B169" s="74"/>
      <c r="C169" s="137" t="s">
        <v>643</v>
      </c>
      <c r="D169" s="194">
        <v>-3.2890000000000001</v>
      </c>
      <c r="E169" s="195">
        <v>-0.49199999999999999</v>
      </c>
      <c r="F169" s="196">
        <v>-2.7E-2</v>
      </c>
      <c r="G169" s="77">
        <v>0</v>
      </c>
      <c r="H169" s="77">
        <v>0</v>
      </c>
      <c r="I169" s="77">
        <v>0</v>
      </c>
      <c r="J169" s="78">
        <v>0</v>
      </c>
      <c r="K169" s="57"/>
    </row>
    <row r="170" spans="1:11" ht="27" customHeight="1" x14ac:dyDescent="0.2">
      <c r="A170" s="136" t="s">
        <v>687</v>
      </c>
      <c r="B170" s="74"/>
      <c r="C170" s="137">
        <v>0</v>
      </c>
      <c r="D170" s="194">
        <v>-3.641</v>
      </c>
      <c r="E170" s="195">
        <v>-0.55400000000000005</v>
      </c>
      <c r="F170" s="196">
        <v>-3.1E-2</v>
      </c>
      <c r="G170" s="77">
        <v>0</v>
      </c>
      <c r="H170" s="77">
        <v>0</v>
      </c>
      <c r="I170" s="77">
        <v>0</v>
      </c>
      <c r="J170" s="80">
        <v>6.6000000000000003E-2</v>
      </c>
      <c r="K170" s="57"/>
    </row>
    <row r="171" spans="1:11" ht="27" customHeight="1" x14ac:dyDescent="0.2">
      <c r="A171" s="136" t="s">
        <v>688</v>
      </c>
      <c r="B171" s="74"/>
      <c r="C171" s="137">
        <v>0</v>
      </c>
      <c r="D171" s="194">
        <v>-3.2890000000000001</v>
      </c>
      <c r="E171" s="195">
        <v>-0.49199999999999999</v>
      </c>
      <c r="F171" s="196">
        <v>-2.7E-2</v>
      </c>
      <c r="G171" s="77">
        <v>0</v>
      </c>
      <c r="H171" s="77">
        <v>0</v>
      </c>
      <c r="I171" s="77">
        <v>0</v>
      </c>
      <c r="J171" s="80">
        <v>6.6000000000000003E-2</v>
      </c>
      <c r="K171" s="57"/>
    </row>
    <row r="172" spans="1:11" ht="27" customHeight="1" x14ac:dyDescent="0.2">
      <c r="A172" s="136" t="s">
        <v>689</v>
      </c>
      <c r="B172" s="74"/>
      <c r="C172" s="137">
        <v>0</v>
      </c>
      <c r="D172" s="194">
        <v>-3.6120000000000001</v>
      </c>
      <c r="E172" s="195">
        <v>-0.52500000000000002</v>
      </c>
      <c r="F172" s="196">
        <v>-2.8000000000000001E-2</v>
      </c>
      <c r="G172" s="138">
        <v>6.79</v>
      </c>
      <c r="H172" s="77">
        <v>0</v>
      </c>
      <c r="I172" s="77">
        <v>0</v>
      </c>
      <c r="J172" s="80">
        <v>0.08</v>
      </c>
      <c r="K172" s="57"/>
    </row>
    <row r="173" spans="1:11" ht="27" customHeight="1" x14ac:dyDescent="0.2">
      <c r="A173" s="136" t="s">
        <v>690</v>
      </c>
      <c r="B173" s="74"/>
      <c r="C173" s="137" t="s">
        <v>637</v>
      </c>
      <c r="D173" s="194">
        <v>1.294</v>
      </c>
      <c r="E173" s="195">
        <v>0.19700000000000001</v>
      </c>
      <c r="F173" s="196">
        <v>1.0999999999999999E-2</v>
      </c>
      <c r="G173" s="138">
        <v>0.65</v>
      </c>
      <c r="H173" s="77">
        <v>0</v>
      </c>
      <c r="I173" s="77">
        <v>0</v>
      </c>
      <c r="J173" s="78">
        <v>0</v>
      </c>
      <c r="K173" s="57"/>
    </row>
    <row r="174" spans="1:11" ht="27" customHeight="1" x14ac:dyDescent="0.2">
      <c r="A174" s="136" t="s">
        <v>691</v>
      </c>
      <c r="B174" s="74"/>
      <c r="C174" s="137">
        <v>2</v>
      </c>
      <c r="D174" s="194">
        <v>1.294</v>
      </c>
      <c r="E174" s="195">
        <v>0.19700000000000001</v>
      </c>
      <c r="F174" s="196">
        <v>1.0999999999999999E-2</v>
      </c>
      <c r="G174" s="77">
        <v>0</v>
      </c>
      <c r="H174" s="77">
        <v>0</v>
      </c>
      <c r="I174" s="77">
        <v>0</v>
      </c>
      <c r="J174" s="78">
        <v>0</v>
      </c>
      <c r="K174" s="57"/>
    </row>
    <row r="175" spans="1:11" ht="27" customHeight="1" x14ac:dyDescent="0.2">
      <c r="A175" s="136" t="s">
        <v>616</v>
      </c>
      <c r="B175" s="74"/>
      <c r="C175" s="137" t="s">
        <v>639</v>
      </c>
      <c r="D175" s="194">
        <v>1.1919999999999999</v>
      </c>
      <c r="E175" s="195">
        <v>0.18099999999999999</v>
      </c>
      <c r="F175" s="196">
        <v>0.01</v>
      </c>
      <c r="G175" s="138">
        <v>0.56000000000000005</v>
      </c>
      <c r="H175" s="77">
        <v>0</v>
      </c>
      <c r="I175" s="77">
        <v>0</v>
      </c>
      <c r="J175" s="78">
        <v>0</v>
      </c>
      <c r="K175" s="57"/>
    </row>
    <row r="176" spans="1:11" ht="27" customHeight="1" x14ac:dyDescent="0.2">
      <c r="A176" s="136" t="s">
        <v>617</v>
      </c>
      <c r="B176" s="74"/>
      <c r="C176" s="137" t="s">
        <v>639</v>
      </c>
      <c r="D176" s="194">
        <v>1.1919999999999999</v>
      </c>
      <c r="E176" s="195">
        <v>0.18099999999999999</v>
      </c>
      <c r="F176" s="196">
        <v>0.01</v>
      </c>
      <c r="G176" s="138">
        <v>0.72</v>
      </c>
      <c r="H176" s="77">
        <v>0</v>
      </c>
      <c r="I176" s="77">
        <v>0</v>
      </c>
      <c r="J176" s="78">
        <v>0</v>
      </c>
      <c r="K176" s="57"/>
    </row>
    <row r="177" spans="1:11" ht="27" customHeight="1" x14ac:dyDescent="0.2">
      <c r="A177" s="136" t="s">
        <v>618</v>
      </c>
      <c r="B177" s="74"/>
      <c r="C177" s="137" t="s">
        <v>639</v>
      </c>
      <c r="D177" s="194">
        <v>1.1919999999999999</v>
      </c>
      <c r="E177" s="195">
        <v>0.18099999999999999</v>
      </c>
      <c r="F177" s="196">
        <v>0.01</v>
      </c>
      <c r="G177" s="138">
        <v>0.8</v>
      </c>
      <c r="H177" s="77">
        <v>0</v>
      </c>
      <c r="I177" s="77">
        <v>0</v>
      </c>
      <c r="J177" s="78">
        <v>0</v>
      </c>
      <c r="K177" s="57"/>
    </row>
    <row r="178" spans="1:11" ht="27" customHeight="1" x14ac:dyDescent="0.2">
      <c r="A178" s="136" t="s">
        <v>619</v>
      </c>
      <c r="B178" s="74"/>
      <c r="C178" s="137" t="s">
        <v>639</v>
      </c>
      <c r="D178" s="194">
        <v>1.1919999999999999</v>
      </c>
      <c r="E178" s="195">
        <v>0.18099999999999999</v>
      </c>
      <c r="F178" s="196">
        <v>0.01</v>
      </c>
      <c r="G178" s="138">
        <v>1.04</v>
      </c>
      <c r="H178" s="77">
        <v>0</v>
      </c>
      <c r="I178" s="77">
        <v>0</v>
      </c>
      <c r="J178" s="78">
        <v>0</v>
      </c>
      <c r="K178" s="57"/>
    </row>
    <row r="179" spans="1:11" ht="27" customHeight="1" x14ac:dyDescent="0.2">
      <c r="A179" s="136" t="s">
        <v>620</v>
      </c>
      <c r="B179" s="74"/>
      <c r="C179" s="137" t="s">
        <v>639</v>
      </c>
      <c r="D179" s="194">
        <v>1.1919999999999999</v>
      </c>
      <c r="E179" s="195">
        <v>0.18099999999999999</v>
      </c>
      <c r="F179" s="196">
        <v>0.01</v>
      </c>
      <c r="G179" s="138">
        <v>1.84</v>
      </c>
      <c r="H179" s="77">
        <v>0</v>
      </c>
      <c r="I179" s="77">
        <v>0</v>
      </c>
      <c r="J179" s="78">
        <v>0</v>
      </c>
      <c r="K179" s="57"/>
    </row>
    <row r="180" spans="1:11" ht="27" customHeight="1" x14ac:dyDescent="0.2">
      <c r="A180" s="136" t="s">
        <v>692</v>
      </c>
      <c r="B180" s="74"/>
      <c r="C180" s="137">
        <v>4</v>
      </c>
      <c r="D180" s="194">
        <v>1.1919999999999999</v>
      </c>
      <c r="E180" s="195">
        <v>0.18099999999999999</v>
      </c>
      <c r="F180" s="196">
        <v>0.01</v>
      </c>
      <c r="G180" s="77">
        <v>0</v>
      </c>
      <c r="H180" s="77">
        <v>0</v>
      </c>
      <c r="I180" s="77">
        <v>0</v>
      </c>
      <c r="J180" s="78">
        <v>0</v>
      </c>
      <c r="K180" s="57"/>
    </row>
    <row r="181" spans="1:11" ht="27" customHeight="1" x14ac:dyDescent="0.2">
      <c r="A181" s="136" t="s">
        <v>621</v>
      </c>
      <c r="B181" s="74"/>
      <c r="C181" s="137">
        <v>0</v>
      </c>
      <c r="D181" s="194">
        <v>0.78900000000000003</v>
      </c>
      <c r="E181" s="195">
        <v>0.11799999999999999</v>
      </c>
      <c r="F181" s="196">
        <v>6.0000000000000001E-3</v>
      </c>
      <c r="G181" s="138">
        <v>1.82</v>
      </c>
      <c r="H181" s="138">
        <v>0.56000000000000005</v>
      </c>
      <c r="I181" s="139">
        <v>0.56000000000000005</v>
      </c>
      <c r="J181" s="80">
        <v>1.4999999999999999E-2</v>
      </c>
      <c r="K181" s="57"/>
    </row>
    <row r="182" spans="1:11" ht="27" customHeight="1" x14ac:dyDescent="0.2">
      <c r="A182" s="136" t="s">
        <v>622</v>
      </c>
      <c r="B182" s="74"/>
      <c r="C182" s="137">
        <v>0</v>
      </c>
      <c r="D182" s="194">
        <v>0.78900000000000003</v>
      </c>
      <c r="E182" s="195">
        <v>0.11799999999999999</v>
      </c>
      <c r="F182" s="196">
        <v>6.0000000000000001E-3</v>
      </c>
      <c r="G182" s="138">
        <v>4.49</v>
      </c>
      <c r="H182" s="138">
        <v>0.56000000000000005</v>
      </c>
      <c r="I182" s="139">
        <v>0.56000000000000005</v>
      </c>
      <c r="J182" s="80">
        <v>1.4999999999999999E-2</v>
      </c>
      <c r="K182" s="57"/>
    </row>
    <row r="183" spans="1:11" ht="27" customHeight="1" x14ac:dyDescent="0.2">
      <c r="A183" s="136" t="s">
        <v>623</v>
      </c>
      <c r="B183" s="74"/>
      <c r="C183" s="137">
        <v>0</v>
      </c>
      <c r="D183" s="194">
        <v>0.78900000000000003</v>
      </c>
      <c r="E183" s="195">
        <v>0.11799999999999999</v>
      </c>
      <c r="F183" s="196">
        <v>6.0000000000000001E-3</v>
      </c>
      <c r="G183" s="138">
        <v>6.17</v>
      </c>
      <c r="H183" s="138">
        <v>0.56000000000000005</v>
      </c>
      <c r="I183" s="139">
        <v>0.56000000000000005</v>
      </c>
      <c r="J183" s="80">
        <v>1.4999999999999999E-2</v>
      </c>
      <c r="K183" s="57"/>
    </row>
    <row r="184" spans="1:11" ht="27" customHeight="1" x14ac:dyDescent="0.2">
      <c r="A184" s="136" t="s">
        <v>624</v>
      </c>
      <c r="B184" s="74"/>
      <c r="C184" s="137">
        <v>0</v>
      </c>
      <c r="D184" s="194">
        <v>0.78900000000000003</v>
      </c>
      <c r="E184" s="195">
        <v>0.11799999999999999</v>
      </c>
      <c r="F184" s="196">
        <v>6.0000000000000001E-3</v>
      </c>
      <c r="G184" s="138">
        <v>8.89</v>
      </c>
      <c r="H184" s="138">
        <v>0.56000000000000005</v>
      </c>
      <c r="I184" s="139">
        <v>0.56000000000000005</v>
      </c>
      <c r="J184" s="80">
        <v>1.4999999999999999E-2</v>
      </c>
      <c r="K184" s="57"/>
    </row>
    <row r="185" spans="1:11" ht="27" customHeight="1" x14ac:dyDescent="0.2">
      <c r="A185" s="136" t="s">
        <v>625</v>
      </c>
      <c r="B185" s="74"/>
      <c r="C185" s="137">
        <v>0</v>
      </c>
      <c r="D185" s="194">
        <v>0.78900000000000003</v>
      </c>
      <c r="E185" s="195">
        <v>0.11799999999999999</v>
      </c>
      <c r="F185" s="196">
        <v>6.0000000000000001E-3</v>
      </c>
      <c r="G185" s="138">
        <v>17.46</v>
      </c>
      <c r="H185" s="138">
        <v>0.56000000000000005</v>
      </c>
      <c r="I185" s="139">
        <v>0.56000000000000005</v>
      </c>
      <c r="J185" s="80">
        <v>1.4999999999999999E-2</v>
      </c>
      <c r="K185" s="57"/>
    </row>
    <row r="186" spans="1:11" ht="27" customHeight="1" x14ac:dyDescent="0.2">
      <c r="A186" s="136" t="s">
        <v>626</v>
      </c>
      <c r="B186" s="74"/>
      <c r="C186" s="137">
        <v>0</v>
      </c>
      <c r="D186" s="194">
        <v>0.94799999999999995</v>
      </c>
      <c r="E186" s="195">
        <v>0.13800000000000001</v>
      </c>
      <c r="F186" s="196">
        <v>7.0000000000000001E-3</v>
      </c>
      <c r="G186" s="138">
        <v>9.6300000000000008</v>
      </c>
      <c r="H186" s="138">
        <v>1.06</v>
      </c>
      <c r="I186" s="139">
        <v>1.06</v>
      </c>
      <c r="J186" s="80">
        <v>1.7999999999999999E-2</v>
      </c>
      <c r="K186" s="57"/>
    </row>
    <row r="187" spans="1:11" ht="27" customHeight="1" x14ac:dyDescent="0.2">
      <c r="A187" s="136" t="s">
        <v>627</v>
      </c>
      <c r="B187" s="74"/>
      <c r="C187" s="137">
        <v>0</v>
      </c>
      <c r="D187" s="194">
        <v>0.94799999999999995</v>
      </c>
      <c r="E187" s="195">
        <v>0.13800000000000001</v>
      </c>
      <c r="F187" s="196">
        <v>7.0000000000000001E-3</v>
      </c>
      <c r="G187" s="138">
        <v>14.01</v>
      </c>
      <c r="H187" s="138">
        <v>1.06</v>
      </c>
      <c r="I187" s="139">
        <v>1.06</v>
      </c>
      <c r="J187" s="80">
        <v>1.7999999999999999E-2</v>
      </c>
      <c r="K187" s="57"/>
    </row>
    <row r="188" spans="1:11" ht="27" customHeight="1" x14ac:dyDescent="0.2">
      <c r="A188" s="136" t="s">
        <v>628</v>
      </c>
      <c r="B188" s="74"/>
      <c r="C188" s="137">
        <v>0</v>
      </c>
      <c r="D188" s="194">
        <v>0.94799999999999995</v>
      </c>
      <c r="E188" s="195">
        <v>0.13800000000000001</v>
      </c>
      <c r="F188" s="196">
        <v>7.0000000000000001E-3</v>
      </c>
      <c r="G188" s="138">
        <v>16.760000000000002</v>
      </c>
      <c r="H188" s="138">
        <v>1.06</v>
      </c>
      <c r="I188" s="139">
        <v>1.06</v>
      </c>
      <c r="J188" s="80">
        <v>1.7999999999999999E-2</v>
      </c>
      <c r="K188" s="57"/>
    </row>
    <row r="189" spans="1:11" ht="27" customHeight="1" x14ac:dyDescent="0.2">
      <c r="A189" s="136" t="s">
        <v>629</v>
      </c>
      <c r="B189" s="74"/>
      <c r="C189" s="137">
        <v>0</v>
      </c>
      <c r="D189" s="194">
        <v>0.94799999999999995</v>
      </c>
      <c r="E189" s="195">
        <v>0.13800000000000001</v>
      </c>
      <c r="F189" s="196">
        <v>7.0000000000000001E-3</v>
      </c>
      <c r="G189" s="138">
        <v>21.22</v>
      </c>
      <c r="H189" s="138">
        <v>1.06</v>
      </c>
      <c r="I189" s="139">
        <v>1.06</v>
      </c>
      <c r="J189" s="80">
        <v>1.7999999999999999E-2</v>
      </c>
      <c r="K189" s="57"/>
    </row>
    <row r="190" spans="1:11" ht="27" customHeight="1" x14ac:dyDescent="0.2">
      <c r="A190" s="136" t="s">
        <v>630</v>
      </c>
      <c r="B190" s="74"/>
      <c r="C190" s="137">
        <v>0</v>
      </c>
      <c r="D190" s="194">
        <v>0.94799999999999995</v>
      </c>
      <c r="E190" s="195">
        <v>0.13800000000000001</v>
      </c>
      <c r="F190" s="196">
        <v>7.0000000000000001E-3</v>
      </c>
      <c r="G190" s="138">
        <v>35.28</v>
      </c>
      <c r="H190" s="138">
        <v>1.06</v>
      </c>
      <c r="I190" s="139">
        <v>1.06</v>
      </c>
      <c r="J190" s="80">
        <v>1.7999999999999999E-2</v>
      </c>
      <c r="K190" s="57"/>
    </row>
    <row r="191" spans="1:11" ht="27" customHeight="1" x14ac:dyDescent="0.2">
      <c r="A191" s="136" t="s">
        <v>631</v>
      </c>
      <c r="B191" s="74"/>
      <c r="C191" s="137">
        <v>0</v>
      </c>
      <c r="D191" s="194">
        <v>0.73599999999999999</v>
      </c>
      <c r="E191" s="195">
        <v>0.10299999999999999</v>
      </c>
      <c r="F191" s="196">
        <v>5.0000000000000001E-3</v>
      </c>
      <c r="G191" s="138">
        <v>24.7</v>
      </c>
      <c r="H191" s="138">
        <v>1.22</v>
      </c>
      <c r="I191" s="139">
        <v>1.22</v>
      </c>
      <c r="J191" s="80">
        <v>1.2999999999999999E-2</v>
      </c>
      <c r="K191" s="57"/>
    </row>
    <row r="192" spans="1:11" ht="27" customHeight="1" x14ac:dyDescent="0.2">
      <c r="A192" s="136" t="s">
        <v>632</v>
      </c>
      <c r="B192" s="74"/>
      <c r="C192" s="137">
        <v>0</v>
      </c>
      <c r="D192" s="194">
        <v>0.73599999999999999</v>
      </c>
      <c r="E192" s="195">
        <v>0.10299999999999999</v>
      </c>
      <c r="F192" s="196">
        <v>5.0000000000000001E-3</v>
      </c>
      <c r="G192" s="138">
        <v>55.46</v>
      </c>
      <c r="H192" s="138">
        <v>1.22</v>
      </c>
      <c r="I192" s="139">
        <v>1.22</v>
      </c>
      <c r="J192" s="80">
        <v>1.2999999999999999E-2</v>
      </c>
      <c r="K192" s="57"/>
    </row>
    <row r="193" spans="1:11" ht="27" customHeight="1" x14ac:dyDescent="0.2">
      <c r="A193" s="136" t="s">
        <v>633</v>
      </c>
      <c r="B193" s="74"/>
      <c r="C193" s="137">
        <v>0</v>
      </c>
      <c r="D193" s="194">
        <v>0.73599999999999999</v>
      </c>
      <c r="E193" s="195">
        <v>0.10299999999999999</v>
      </c>
      <c r="F193" s="196">
        <v>5.0000000000000001E-3</v>
      </c>
      <c r="G193" s="138">
        <v>101.91</v>
      </c>
      <c r="H193" s="138">
        <v>1.22</v>
      </c>
      <c r="I193" s="139">
        <v>1.22</v>
      </c>
      <c r="J193" s="80">
        <v>1.2999999999999999E-2</v>
      </c>
      <c r="K193" s="57"/>
    </row>
    <row r="194" spans="1:11" ht="27" customHeight="1" x14ac:dyDescent="0.2">
      <c r="A194" s="136" t="s">
        <v>634</v>
      </c>
      <c r="B194" s="74"/>
      <c r="C194" s="137">
        <v>0</v>
      </c>
      <c r="D194" s="194">
        <v>0.73599999999999999</v>
      </c>
      <c r="E194" s="195">
        <v>0.10299999999999999</v>
      </c>
      <c r="F194" s="196">
        <v>5.0000000000000001E-3</v>
      </c>
      <c r="G194" s="138">
        <v>180.09</v>
      </c>
      <c r="H194" s="138">
        <v>1.22</v>
      </c>
      <c r="I194" s="139">
        <v>1.22</v>
      </c>
      <c r="J194" s="80">
        <v>1.2999999999999999E-2</v>
      </c>
      <c r="K194" s="57"/>
    </row>
    <row r="195" spans="1:11" ht="27" customHeight="1" x14ac:dyDescent="0.2">
      <c r="A195" s="136" t="s">
        <v>635</v>
      </c>
      <c r="B195" s="74"/>
      <c r="C195" s="137">
        <v>0</v>
      </c>
      <c r="D195" s="194">
        <v>0.73599999999999999</v>
      </c>
      <c r="E195" s="195">
        <v>0.10299999999999999</v>
      </c>
      <c r="F195" s="196">
        <v>5.0000000000000001E-3</v>
      </c>
      <c r="G195" s="138">
        <v>401.01</v>
      </c>
      <c r="H195" s="138">
        <v>1.22</v>
      </c>
      <c r="I195" s="139">
        <v>1.22</v>
      </c>
      <c r="J195" s="80">
        <v>1.2999999999999999E-2</v>
      </c>
      <c r="K195" s="57"/>
    </row>
    <row r="196" spans="1:11" ht="27" customHeight="1" x14ac:dyDescent="0.2">
      <c r="A196" s="136" t="s">
        <v>693</v>
      </c>
      <c r="B196" s="74"/>
      <c r="C196" s="137" t="s">
        <v>496</v>
      </c>
      <c r="D196" s="197">
        <v>3.661</v>
      </c>
      <c r="E196" s="198">
        <v>0.38700000000000001</v>
      </c>
      <c r="F196" s="196">
        <v>0.246</v>
      </c>
      <c r="G196" s="77">
        <v>0</v>
      </c>
      <c r="H196" s="77">
        <v>0</v>
      </c>
      <c r="I196" s="77">
        <v>0</v>
      </c>
      <c r="J196" s="78">
        <v>0</v>
      </c>
      <c r="K196" s="57"/>
    </row>
    <row r="197" spans="1:11" ht="27" customHeight="1" x14ac:dyDescent="0.2">
      <c r="A197" s="136" t="s">
        <v>694</v>
      </c>
      <c r="B197" s="74"/>
      <c r="C197" s="137" t="s">
        <v>643</v>
      </c>
      <c r="D197" s="194">
        <v>-1.333</v>
      </c>
      <c r="E197" s="195">
        <v>-0.20300000000000001</v>
      </c>
      <c r="F197" s="196">
        <v>-1.0999999999999999E-2</v>
      </c>
      <c r="G197" s="77">
        <v>0</v>
      </c>
      <c r="H197" s="77">
        <v>0</v>
      </c>
      <c r="I197" s="77">
        <v>0</v>
      </c>
      <c r="J197" s="78">
        <v>0</v>
      </c>
      <c r="K197" s="57"/>
    </row>
    <row r="198" spans="1:11" ht="27" customHeight="1" x14ac:dyDescent="0.2">
      <c r="A198" s="136" t="s">
        <v>695</v>
      </c>
      <c r="B198" s="74"/>
      <c r="C198" s="137" t="s">
        <v>643</v>
      </c>
      <c r="D198" s="194">
        <v>-1.204</v>
      </c>
      <c r="E198" s="195">
        <v>-0.18</v>
      </c>
      <c r="F198" s="196">
        <v>-0.01</v>
      </c>
      <c r="G198" s="77">
        <v>0</v>
      </c>
      <c r="H198" s="77">
        <v>0</v>
      </c>
      <c r="I198" s="77">
        <v>0</v>
      </c>
      <c r="J198" s="78">
        <v>0</v>
      </c>
      <c r="K198" s="57"/>
    </row>
    <row r="199" spans="1:11" ht="27" customHeight="1" x14ac:dyDescent="0.2">
      <c r="A199" s="136" t="s">
        <v>696</v>
      </c>
      <c r="B199" s="74"/>
      <c r="C199" s="137">
        <v>0</v>
      </c>
      <c r="D199" s="194">
        <v>-1.333</v>
      </c>
      <c r="E199" s="195">
        <v>-0.20300000000000001</v>
      </c>
      <c r="F199" s="196">
        <v>-1.0999999999999999E-2</v>
      </c>
      <c r="G199" s="77">
        <v>0</v>
      </c>
      <c r="H199" s="77">
        <v>0</v>
      </c>
      <c r="I199" s="77">
        <v>0</v>
      </c>
      <c r="J199" s="80">
        <v>2.4E-2</v>
      </c>
      <c r="K199" s="57"/>
    </row>
    <row r="200" spans="1:11" ht="27" customHeight="1" x14ac:dyDescent="0.2">
      <c r="A200" s="136" t="s">
        <v>697</v>
      </c>
      <c r="B200" s="74"/>
      <c r="C200" s="137">
        <v>0</v>
      </c>
      <c r="D200" s="194">
        <v>-1.204</v>
      </c>
      <c r="E200" s="195">
        <v>-0.18</v>
      </c>
      <c r="F200" s="196">
        <v>-0.01</v>
      </c>
      <c r="G200" s="77">
        <v>0</v>
      </c>
      <c r="H200" s="77">
        <v>0</v>
      </c>
      <c r="I200" s="77">
        <v>0</v>
      </c>
      <c r="J200" s="80">
        <v>2.4E-2</v>
      </c>
      <c r="K200" s="57"/>
    </row>
    <row r="201" spans="1:11" ht="27" customHeight="1" x14ac:dyDescent="0.2">
      <c r="A201" s="136" t="s">
        <v>698</v>
      </c>
      <c r="B201" s="74"/>
      <c r="C201" s="137">
        <v>0</v>
      </c>
      <c r="D201" s="194">
        <v>-1.323</v>
      </c>
      <c r="E201" s="195">
        <v>-0.192</v>
      </c>
      <c r="F201" s="196">
        <v>-0.01</v>
      </c>
      <c r="G201" s="138">
        <v>2.4900000000000002</v>
      </c>
      <c r="H201" s="77">
        <v>0</v>
      </c>
      <c r="I201" s="77">
        <v>0</v>
      </c>
      <c r="J201" s="80">
        <v>2.9000000000000001E-2</v>
      </c>
      <c r="K201" s="57"/>
    </row>
    <row r="209" s="57" customFormat="1" ht="27.75" customHeight="1" x14ac:dyDescent="0.2"/>
    <row r="210" s="57" customFormat="1" ht="27.75" customHeight="1" x14ac:dyDescent="0.2"/>
    <row r="211" s="57" customFormat="1" ht="27.75" customHeight="1" x14ac:dyDescent="0.2"/>
    <row r="212" s="57" customFormat="1" ht="27.75" customHeight="1" x14ac:dyDescent="0.2"/>
    <row r="213" s="57" customFormat="1" ht="27.75" customHeight="1" x14ac:dyDescent="0.2"/>
    <row r="214" s="57" customFormat="1" ht="27.75" customHeight="1" x14ac:dyDescent="0.2"/>
    <row r="215" s="57" customFormat="1" ht="27.75" customHeight="1" x14ac:dyDescent="0.2"/>
    <row r="216" s="57" customFormat="1" ht="27.75" customHeight="1" x14ac:dyDescent="0.2"/>
    <row r="217" s="57" customFormat="1" ht="27.75" customHeight="1" x14ac:dyDescent="0.2"/>
    <row r="218" s="57" customFormat="1" ht="27.75" customHeight="1" x14ac:dyDescent="0.2"/>
    <row r="219" s="57" customFormat="1" ht="27.75" customHeight="1" x14ac:dyDescent="0.2"/>
    <row r="220" s="57" customFormat="1" ht="27.75" customHeight="1" x14ac:dyDescent="0.2"/>
    <row r="221" s="57" customFormat="1" ht="27.75" customHeight="1" x14ac:dyDescent="0.2"/>
    <row r="222" s="57" customFormat="1" ht="27.75" customHeight="1" x14ac:dyDescent="0.2"/>
    <row r="223" s="57" customFormat="1" ht="27.75" customHeight="1" x14ac:dyDescent="0.2"/>
    <row r="224" s="57" customFormat="1" ht="27.75" customHeight="1" x14ac:dyDescent="0.2"/>
  </sheetData>
  <customSheetViews>
    <customSheetView guid="{5032A364-B81A-48DA-88DA-AB3B86B47EE9}" scale="70" fitToPage="1">
      <selection activeCell="D11" sqref="D11"/>
      <pageMargins left="0.39370078740157483" right="0.35433070866141736" top="0.9055118110236221" bottom="0.74803149606299213" header="0.51181102362204722" footer="0.51181102362204722"/>
      <pageSetup paperSize="9" scale="44" fitToHeight="0" orientation="portrait" r:id="rId1"/>
      <headerFooter differentFirst="1" scaleWithDoc="0">
        <oddFooter>&amp;C&amp;P of &amp;N</oddFooter>
        <firstHeader>&amp;L
Annex 4 - Charges applied to LDNOs with HV/LV end users</firstHeader>
        <firstFooter>&amp;C&amp;P of &amp;N</firstFooter>
      </headerFooter>
    </customSheetView>
  </customSheetViews>
  <mergeCells count="10">
    <mergeCell ref="A2:J2"/>
    <mergeCell ref="F4:J4"/>
    <mergeCell ref="F5:G5"/>
    <mergeCell ref="F9:G9"/>
    <mergeCell ref="H9:J9"/>
    <mergeCell ref="B8:D8"/>
    <mergeCell ref="A4:D4"/>
    <mergeCell ref="F6:G6"/>
    <mergeCell ref="F7:G7"/>
    <mergeCell ref="F8:G8"/>
  </mergeCells>
  <phoneticPr fontId="6" type="noConversion"/>
  <hyperlinks>
    <hyperlink ref="A1" location="Overview!A1" display="Back to Overview" xr:uid="{00000000-0004-0000-0600-000000000000}"/>
  </hyperlinks>
  <pageMargins left="0.39370078740157483" right="0.39370078740157483" top="0.9055118110236221" bottom="0.74803149606299213" header="0.51181102362204722" footer="0.51181102362204722"/>
  <pageSetup paperSize="9" scale="43" fitToHeight="0" orientation="portrait" r:id="rId2"/>
  <headerFooter differentFirst="1" scaleWithDoc="0">
    <oddHeader>&amp;L&amp;"Trebuchet MS,Bold"
Annex 4&amp;"Trebuchet MS,Regular" - Charges applied to LDNOs with HV/LV end users</oddHeader>
    <oddFooter>&amp;C_x000D_&amp;1#&amp;"Aptos"&amp;12&amp;K008000 Internal Use</oddFooter>
    <firstHeader>&amp;L&amp;"Trebuchet MS,Bold"
Annex 4&amp;"Trebuchet MS,Regular" - Charges applied to LDNOs with HV/LV end users</firstHeader>
    <firstFooter>&amp;C_x000D_&amp;1#&amp;"Aptos"&amp;12&amp;K008000 Internal Use</first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F33"/>
  <sheetViews>
    <sheetView zoomScale="80" zoomScaleNormal="80" zoomScaleSheetLayoutView="90" workbookViewId="0"/>
  </sheetViews>
  <sheetFormatPr defaultColWidth="9.140625" defaultRowHeight="15" x14ac:dyDescent="0.3"/>
  <cols>
    <col min="1" max="6" width="24" style="122" customWidth="1"/>
    <col min="7" max="16384" width="9.140625" style="122"/>
  </cols>
  <sheetData>
    <row r="1" spans="1:6" ht="27.75" customHeight="1" x14ac:dyDescent="0.3">
      <c r="A1" s="141" t="s">
        <v>17</v>
      </c>
    </row>
    <row r="2" spans="1:6" ht="44.25" customHeight="1" x14ac:dyDescent="0.3">
      <c r="A2" s="262" t="s">
        <v>358</v>
      </c>
      <c r="B2" s="262"/>
      <c r="C2" s="262"/>
      <c r="D2" s="262"/>
      <c r="E2" s="262"/>
    </row>
    <row r="3" spans="1:6" ht="47.25" customHeight="1" x14ac:dyDescent="0.3">
      <c r="A3" s="219" t="str">
        <f>Overview!B4&amp; " - Illustrative LLFs for year beginning "&amp;Overview!D4</f>
        <v>Aidien Limited - GSP_G - Illustrative LLFs for year beginning 1 April 2027</v>
      </c>
      <c r="B3" s="219"/>
      <c r="C3" s="219"/>
      <c r="D3" s="219"/>
      <c r="E3" s="219"/>
    </row>
    <row r="4" spans="1:6" ht="21.95" customHeight="1" x14ac:dyDescent="0.3">
      <c r="A4" s="142" t="s">
        <v>12</v>
      </c>
      <c r="B4" s="143" t="s">
        <v>4</v>
      </c>
      <c r="C4" s="143" t="s">
        <v>5</v>
      </c>
      <c r="D4" s="143" t="s">
        <v>6</v>
      </c>
      <c r="E4" s="143" t="s">
        <v>7</v>
      </c>
    </row>
    <row r="5" spans="1:6" ht="45" customHeight="1" x14ac:dyDescent="0.3">
      <c r="A5" s="144"/>
      <c r="B5" s="145"/>
      <c r="C5" s="145"/>
      <c r="D5" s="145"/>
      <c r="E5" s="145"/>
    </row>
    <row r="6" spans="1:6" ht="45" customHeight="1" x14ac:dyDescent="0.3">
      <c r="A6" s="144"/>
      <c r="B6" s="145"/>
      <c r="C6" s="145"/>
      <c r="D6" s="145"/>
      <c r="E6" s="145"/>
    </row>
    <row r="7" spans="1:6" ht="45" customHeight="1" x14ac:dyDescent="0.3">
      <c r="A7" s="144"/>
      <c r="B7" s="145"/>
      <c r="C7" s="145"/>
      <c r="D7" s="145"/>
      <c r="E7" s="145"/>
    </row>
    <row r="8" spans="1:6" ht="45" customHeight="1" x14ac:dyDescent="0.3">
      <c r="A8" s="144"/>
      <c r="B8" s="145"/>
      <c r="C8" s="145"/>
      <c r="D8" s="145"/>
      <c r="E8" s="145"/>
    </row>
    <row r="9" spans="1:6" ht="45" customHeight="1" x14ac:dyDescent="0.3">
      <c r="A9" s="144"/>
      <c r="B9" s="145"/>
      <c r="C9" s="145"/>
      <c r="D9" s="145"/>
      <c r="E9" s="145"/>
    </row>
    <row r="10" spans="1:6" ht="21.95" customHeight="1" x14ac:dyDescent="0.3">
      <c r="A10" s="146" t="s">
        <v>13</v>
      </c>
      <c r="B10" s="263"/>
      <c r="C10" s="264"/>
      <c r="D10" s="264"/>
      <c r="E10" s="265"/>
    </row>
    <row r="11" spans="1:6" x14ac:dyDescent="0.3">
      <c r="A11" s="147"/>
      <c r="B11" s="148"/>
      <c r="C11" s="148"/>
      <c r="D11" s="148"/>
      <c r="E11" s="148"/>
    </row>
    <row r="12" spans="1:6" ht="11.25" customHeight="1" x14ac:dyDescent="0.3">
      <c r="B12" s="148"/>
      <c r="C12" s="148"/>
      <c r="D12" s="148"/>
      <c r="E12" s="148"/>
    </row>
    <row r="13" spans="1:6" ht="21.95" customHeight="1" x14ac:dyDescent="0.3">
      <c r="A13" s="259" t="s">
        <v>265</v>
      </c>
      <c r="B13" s="260"/>
      <c r="C13" s="260"/>
      <c r="D13" s="260"/>
      <c r="E13" s="260"/>
      <c r="F13" s="261"/>
    </row>
    <row r="14" spans="1:6" ht="21.95" customHeight="1" x14ac:dyDescent="0.3">
      <c r="A14" s="259" t="s">
        <v>3</v>
      </c>
      <c r="B14" s="260"/>
      <c r="C14" s="260"/>
      <c r="D14" s="260"/>
      <c r="E14" s="260"/>
      <c r="F14" s="261"/>
    </row>
    <row r="15" spans="1:6" ht="21.95" customHeight="1" x14ac:dyDescent="0.3">
      <c r="A15" s="143" t="s">
        <v>266</v>
      </c>
      <c r="B15" s="143" t="s">
        <v>4</v>
      </c>
      <c r="C15" s="143" t="s">
        <v>5</v>
      </c>
      <c r="D15" s="143" t="s">
        <v>6</v>
      </c>
      <c r="E15" s="143" t="s">
        <v>7</v>
      </c>
      <c r="F15" s="143" t="s">
        <v>8</v>
      </c>
    </row>
    <row r="16" spans="1:6" x14ac:dyDescent="0.3">
      <c r="A16" s="149"/>
      <c r="B16" s="150"/>
      <c r="C16" s="150"/>
      <c r="D16" s="150"/>
      <c r="E16" s="150"/>
      <c r="F16" s="151"/>
    </row>
    <row r="17" spans="1:6" x14ac:dyDescent="0.3">
      <c r="A17" s="149"/>
      <c r="B17" s="150"/>
      <c r="C17" s="150"/>
      <c r="D17" s="150"/>
      <c r="E17" s="150"/>
      <c r="F17" s="151"/>
    </row>
    <row r="18" spans="1:6" x14ac:dyDescent="0.3">
      <c r="A18" s="149"/>
      <c r="B18" s="150"/>
      <c r="C18" s="150"/>
      <c r="D18" s="150"/>
      <c r="E18" s="150"/>
      <c r="F18" s="151"/>
    </row>
    <row r="19" spans="1:6" x14ac:dyDescent="0.3">
      <c r="A19" s="149"/>
      <c r="B19" s="150"/>
      <c r="C19" s="150"/>
      <c r="D19" s="150"/>
      <c r="E19" s="150"/>
      <c r="F19" s="151"/>
    </row>
    <row r="20" spans="1:6" x14ac:dyDescent="0.3">
      <c r="A20" s="149"/>
      <c r="B20" s="150"/>
      <c r="C20" s="150"/>
      <c r="D20" s="150"/>
      <c r="E20" s="150"/>
      <c r="F20" s="151"/>
    </row>
    <row r="21" spans="1:6" x14ac:dyDescent="0.3">
      <c r="A21" s="149"/>
      <c r="B21" s="150"/>
      <c r="C21" s="150"/>
      <c r="D21" s="150"/>
      <c r="E21" s="150"/>
      <c r="F21" s="151"/>
    </row>
    <row r="22" spans="1:6" ht="22.5" customHeight="1" x14ac:dyDescent="0.3">
      <c r="A22" s="152"/>
      <c r="B22" s="152"/>
      <c r="C22" s="152"/>
      <c r="D22" s="152"/>
      <c r="E22" s="152"/>
      <c r="F22" s="152"/>
    </row>
    <row r="23" spans="1:6" ht="21.95" customHeight="1" x14ac:dyDescent="0.3">
      <c r="A23" s="259" t="s">
        <v>267</v>
      </c>
      <c r="B23" s="260"/>
      <c r="C23" s="260"/>
      <c r="D23" s="260"/>
      <c r="E23" s="260"/>
      <c r="F23" s="261"/>
    </row>
    <row r="24" spans="1:6" ht="21.95" customHeight="1" x14ac:dyDescent="0.3">
      <c r="A24" s="259" t="s">
        <v>10</v>
      </c>
      <c r="B24" s="260"/>
      <c r="C24" s="260"/>
      <c r="D24" s="260"/>
      <c r="E24" s="260"/>
      <c r="F24" s="261"/>
    </row>
    <row r="25" spans="1:6" ht="21.95" customHeight="1" x14ac:dyDescent="0.3">
      <c r="A25" s="143" t="s">
        <v>9</v>
      </c>
      <c r="B25" s="143" t="s">
        <v>4</v>
      </c>
      <c r="C25" s="143" t="s">
        <v>5</v>
      </c>
      <c r="D25" s="143" t="s">
        <v>6</v>
      </c>
      <c r="E25" s="143" t="s">
        <v>7</v>
      </c>
      <c r="F25" s="143" t="s">
        <v>8</v>
      </c>
    </row>
    <row r="26" spans="1:6" ht="21.95" customHeight="1" x14ac:dyDescent="0.3">
      <c r="A26" s="149"/>
      <c r="B26" s="150"/>
      <c r="C26" s="150"/>
      <c r="D26" s="150"/>
      <c r="E26" s="150"/>
      <c r="F26" s="153"/>
    </row>
    <row r="27" spans="1:6" ht="21.95" customHeight="1" x14ac:dyDescent="0.3">
      <c r="A27" s="149"/>
      <c r="B27" s="150"/>
      <c r="C27" s="150"/>
      <c r="D27" s="150"/>
      <c r="E27" s="150"/>
      <c r="F27" s="153"/>
    </row>
    <row r="28" spans="1:6" x14ac:dyDescent="0.3">
      <c r="A28" s="152"/>
      <c r="B28" s="152"/>
      <c r="C28" s="152"/>
      <c r="D28" s="152"/>
      <c r="E28" s="152"/>
      <c r="F28" s="152"/>
    </row>
    <row r="29" spans="1:6" ht="21.95" customHeight="1" x14ac:dyDescent="0.3">
      <c r="A29" s="259" t="s">
        <v>267</v>
      </c>
      <c r="B29" s="260"/>
      <c r="C29" s="260"/>
      <c r="D29" s="260"/>
      <c r="E29" s="260"/>
      <c r="F29" s="261"/>
    </row>
    <row r="30" spans="1:6" ht="21.95" customHeight="1" x14ac:dyDescent="0.3">
      <c r="A30" s="259" t="s">
        <v>11</v>
      </c>
      <c r="B30" s="260"/>
      <c r="C30" s="260"/>
      <c r="D30" s="260"/>
      <c r="E30" s="260"/>
      <c r="F30" s="261"/>
    </row>
    <row r="31" spans="1:6" ht="21.95" customHeight="1" x14ac:dyDescent="0.3">
      <c r="A31" s="143" t="s">
        <v>9</v>
      </c>
      <c r="B31" s="143" t="s">
        <v>4</v>
      </c>
      <c r="C31" s="143" t="s">
        <v>5</v>
      </c>
      <c r="D31" s="143" t="s">
        <v>6</v>
      </c>
      <c r="E31" s="143" t="s">
        <v>7</v>
      </c>
      <c r="F31" s="143" t="s">
        <v>8</v>
      </c>
    </row>
    <row r="32" spans="1:6" ht="21.95" customHeight="1" x14ac:dyDescent="0.3">
      <c r="A32" s="149"/>
      <c r="B32" s="150"/>
      <c r="C32" s="150"/>
      <c r="D32" s="150"/>
      <c r="E32" s="150"/>
      <c r="F32" s="153"/>
    </row>
    <row r="33" spans="1:6" ht="21.95" customHeight="1" x14ac:dyDescent="0.3">
      <c r="A33" s="149"/>
      <c r="B33" s="150"/>
      <c r="C33" s="150"/>
      <c r="D33" s="150"/>
      <c r="E33" s="150"/>
      <c r="F33" s="153"/>
    </row>
  </sheetData>
  <mergeCells count="9">
    <mergeCell ref="A24:F24"/>
    <mergeCell ref="A29:F29"/>
    <mergeCell ref="A30:F30"/>
    <mergeCell ref="A2:E2"/>
    <mergeCell ref="A3:E3"/>
    <mergeCell ref="B10:E10"/>
    <mergeCell ref="A13:F13"/>
    <mergeCell ref="A14:F14"/>
    <mergeCell ref="A23:F23"/>
  </mergeCells>
  <hyperlinks>
    <hyperlink ref="A1" location="Overview!A1" display="Back to Overview" xr:uid="{00000000-0004-0000-0700-000000000000}"/>
  </hyperlinks>
  <pageMargins left="0.39370078740157483" right="0.39370078740157483" top="0.9055118110236221" bottom="0.74803149606299213" header="0.51181102362204722" footer="0.51181102362204722"/>
  <pageSetup paperSize="9" scale="67" fitToHeight="0" orientation="portrait" r:id="rId1"/>
  <headerFooter differentFirst="1" scaleWithDoc="0">
    <oddHeader>&amp;L&amp;"Trebuchet MS,Regular"
&amp;"Trebuchet MS,Bold"Annex 5 &amp;"Trebuchet MS,Regular"– Schedule of Line Loss Factors</oddHeader>
    <oddFooter>&amp;C_x000D_&amp;1#&amp;"Aptos"&amp;12&amp;K008000 Internal Use</oddFooter>
    <firstHeader>&amp;L&amp;"Trebuchet MS,Regular"
&amp;"Trebuchet MS,Bold"Annex 5&amp;"Trebuchet MS,Regular" – Schedule of Line Loss Factors</firstHeader>
    <firstFooter>&amp;C_x000D_&amp;1#&amp;"Aptos"&amp;12&amp;K008000 Internal Use</first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R34"/>
  <sheetViews>
    <sheetView zoomScale="80" zoomScaleNormal="80" zoomScaleSheetLayoutView="100" workbookViewId="0"/>
  </sheetViews>
  <sheetFormatPr defaultColWidth="9.140625" defaultRowHeight="27.75" customHeight="1" x14ac:dyDescent="0.3"/>
  <cols>
    <col min="1" max="2" width="16" style="86" customWidth="1"/>
    <col min="3" max="3" width="6.28515625" style="86" bestFit="1" customWidth="1"/>
    <col min="4" max="4" width="20.7109375" style="86" customWidth="1"/>
    <col min="5" max="5" width="16.42578125" style="102" customWidth="1"/>
    <col min="6" max="6" width="6.28515625" style="102" bestFit="1" customWidth="1"/>
    <col min="7" max="7" width="20.7109375" style="86" customWidth="1"/>
    <col min="8" max="8" width="50.5703125" style="102" customWidth="1"/>
    <col min="9" max="10" width="15.5703125" style="102" customWidth="1"/>
    <col min="11" max="11" width="15.5703125" style="103" customWidth="1"/>
    <col min="12" max="13" width="15.5703125" style="104" customWidth="1"/>
    <col min="14" max="16" width="15.5703125" style="86" customWidth="1"/>
    <col min="17" max="18" width="13.7109375" style="86" customWidth="1"/>
    <col min="19" max="19" width="15.5703125" style="86" customWidth="1"/>
    <col min="20" max="16384" width="9.140625" style="86"/>
  </cols>
  <sheetData>
    <row r="1" spans="1:16" ht="42.75" customHeight="1" x14ac:dyDescent="0.2">
      <c r="A1" s="85" t="s">
        <v>17</v>
      </c>
      <c r="B1" s="85"/>
      <c r="C1" s="212" t="s">
        <v>360</v>
      </c>
      <c r="D1" s="212"/>
      <c r="E1" s="212"/>
      <c r="F1" s="212"/>
      <c r="G1" s="212"/>
      <c r="H1" s="212"/>
      <c r="I1" s="212"/>
      <c r="J1" s="212"/>
      <c r="K1" s="212"/>
      <c r="L1" s="212"/>
      <c r="M1" s="212"/>
      <c r="N1" s="212"/>
      <c r="O1" s="212"/>
      <c r="P1" s="212"/>
    </row>
    <row r="2" spans="1:16" ht="27.75" customHeight="1" x14ac:dyDescent="0.2">
      <c r="A2" s="235" t="s">
        <v>359</v>
      </c>
      <c r="B2" s="236"/>
      <c r="C2" s="236"/>
      <c r="D2" s="236"/>
      <c r="E2" s="236"/>
      <c r="F2" s="236"/>
      <c r="G2" s="236"/>
      <c r="H2" s="236"/>
      <c r="I2" s="236"/>
      <c r="J2" s="236"/>
      <c r="K2" s="236"/>
      <c r="L2" s="236"/>
      <c r="M2" s="236"/>
      <c r="N2" s="236"/>
      <c r="O2" s="236"/>
      <c r="P2" s="237"/>
    </row>
    <row r="3" spans="1:16" ht="17.25" customHeight="1" x14ac:dyDescent="0.3">
      <c r="A3" s="85"/>
      <c r="B3" s="85"/>
      <c r="C3" s="85"/>
      <c r="D3" s="85"/>
    </row>
    <row r="4" spans="1:16" s="87" customFormat="1" ht="25.5" customHeight="1" x14ac:dyDescent="0.2">
      <c r="A4" s="235" t="str">
        <f>Overview!B4&amp; " - Effective from "&amp;Overview!D4&amp;" - "&amp;Overview!E4&amp;" new Designated EHV charges"</f>
        <v>Aidien Limited - GSP_G - Effective from 1 April 2027 - Final new Designated EHV charges</v>
      </c>
      <c r="B4" s="236"/>
      <c r="C4" s="236"/>
      <c r="D4" s="236"/>
      <c r="E4" s="236"/>
      <c r="F4" s="236"/>
      <c r="G4" s="236"/>
      <c r="H4" s="236"/>
      <c r="I4" s="236"/>
      <c r="J4" s="236"/>
      <c r="K4" s="236"/>
      <c r="L4" s="236"/>
      <c r="M4" s="236"/>
      <c r="N4" s="236"/>
      <c r="O4" s="236"/>
      <c r="P4" s="237"/>
    </row>
    <row r="5" spans="1:16" ht="69.75" customHeight="1" x14ac:dyDescent="0.2">
      <c r="A5" s="72" t="s">
        <v>363</v>
      </c>
      <c r="B5" s="72" t="s">
        <v>269</v>
      </c>
      <c r="C5" s="72" t="s">
        <v>259</v>
      </c>
      <c r="D5" s="72" t="s">
        <v>260</v>
      </c>
      <c r="E5" s="72" t="s">
        <v>270</v>
      </c>
      <c r="F5" s="72" t="s">
        <v>259</v>
      </c>
      <c r="G5" s="72" t="s">
        <v>261</v>
      </c>
      <c r="H5" s="90" t="s">
        <v>28</v>
      </c>
      <c r="I5" s="90" t="str">
        <f>'Annex 2 Designated EHV charges'!I9</f>
        <v>Import
Super Red
unit charge
(p/kWh)</v>
      </c>
      <c r="J5" s="90" t="str">
        <f>'Annex 2 Designated EHV charges'!J9</f>
        <v>Import
fixed charge
(p/day)</v>
      </c>
      <c r="K5" s="90" t="str">
        <f>'Annex 2 Designated EHV charges'!K9</f>
        <v>Import
capacity charge
(p/kVA/day)</v>
      </c>
      <c r="L5" s="90" t="str">
        <f>'Annex 2 Designated EHV charges'!L9</f>
        <v>Import
exceeded capacity charge
(p/kVA/day)</v>
      </c>
      <c r="M5" s="90" t="str">
        <f>'Annex 2 Designated EHV charges'!M9</f>
        <v>Export
Super Red
unit charge
(p/kWh)</v>
      </c>
      <c r="N5" s="90" t="str">
        <f>'Annex 2 Designated EHV charges'!N9</f>
        <v>Export
fixed charge
(p/day)</v>
      </c>
      <c r="O5" s="90" t="str">
        <f>'Annex 2 Designated EHV charges'!O9</f>
        <v>Export
capacity charge
(p/kVA/day)</v>
      </c>
      <c r="P5" s="90" t="str">
        <f>'Annex 2 Designated EHV charges'!P9</f>
        <v>Export
exceeded capacity charge
(p/kVA/day)</v>
      </c>
    </row>
    <row r="6" spans="1:16" ht="22.5" hidden="1" customHeight="1" x14ac:dyDescent="0.2">
      <c r="A6" s="154"/>
      <c r="B6" s="154"/>
      <c r="C6" s="154"/>
      <c r="D6" s="154"/>
      <c r="E6" s="155"/>
      <c r="F6" s="155"/>
      <c r="G6" s="155"/>
      <c r="H6" s="155"/>
      <c r="I6" s="156"/>
      <c r="J6" s="157"/>
      <c r="K6" s="157"/>
      <c r="L6" s="157"/>
      <c r="M6" s="158"/>
      <c r="N6" s="159"/>
      <c r="O6" s="159"/>
      <c r="P6" s="159"/>
    </row>
    <row r="7" spans="1:16" ht="22.5" hidden="1" customHeight="1" x14ac:dyDescent="0.2">
      <c r="A7" s="154"/>
      <c r="B7" s="154"/>
      <c r="C7" s="154"/>
      <c r="D7" s="154"/>
      <c r="E7" s="155"/>
      <c r="F7" s="155"/>
      <c r="G7" s="155"/>
      <c r="H7" s="155"/>
      <c r="I7" s="156"/>
      <c r="J7" s="157"/>
      <c r="K7" s="157"/>
      <c r="L7" s="157"/>
      <c r="M7" s="158"/>
      <c r="N7" s="159"/>
      <c r="O7" s="159"/>
      <c r="P7" s="159"/>
    </row>
    <row r="8" spans="1:16" ht="22.5" hidden="1" customHeight="1" x14ac:dyDescent="0.2">
      <c r="A8" s="154"/>
      <c r="B8" s="154"/>
      <c r="C8" s="154"/>
      <c r="D8" s="154"/>
      <c r="E8" s="155"/>
      <c r="F8" s="155"/>
      <c r="G8" s="155"/>
      <c r="H8" s="155"/>
      <c r="I8" s="156"/>
      <c r="J8" s="157"/>
      <c r="K8" s="157"/>
      <c r="L8" s="157"/>
      <c r="M8" s="158"/>
      <c r="N8" s="159"/>
      <c r="O8" s="159"/>
      <c r="P8" s="159"/>
    </row>
    <row r="9" spans="1:16" ht="22.5" hidden="1" customHeight="1" x14ac:dyDescent="0.2">
      <c r="A9" s="154"/>
      <c r="B9" s="154"/>
      <c r="C9" s="154"/>
      <c r="D9" s="154"/>
      <c r="E9" s="155"/>
      <c r="F9" s="155"/>
      <c r="G9" s="155"/>
      <c r="H9" s="155"/>
      <c r="I9" s="156"/>
      <c r="J9" s="157"/>
      <c r="K9" s="157"/>
      <c r="L9" s="157"/>
      <c r="M9" s="158"/>
      <c r="N9" s="159"/>
      <c r="O9" s="159"/>
      <c r="P9" s="159"/>
    </row>
    <row r="10" spans="1:16" ht="22.5" hidden="1" customHeight="1" x14ac:dyDescent="0.2">
      <c r="A10" s="154"/>
      <c r="B10" s="154"/>
      <c r="C10" s="154"/>
      <c r="D10" s="154"/>
      <c r="E10" s="155"/>
      <c r="F10" s="155"/>
      <c r="G10" s="155"/>
      <c r="H10" s="155"/>
      <c r="I10" s="156"/>
      <c r="J10" s="157"/>
      <c r="K10" s="157"/>
      <c r="L10" s="157"/>
      <c r="M10" s="158"/>
      <c r="N10" s="159"/>
      <c r="O10" s="159"/>
      <c r="P10" s="159"/>
    </row>
    <row r="11" spans="1:16" ht="22.5" hidden="1" customHeight="1" x14ac:dyDescent="0.2">
      <c r="A11" s="154"/>
      <c r="B11" s="154"/>
      <c r="C11" s="154"/>
      <c r="D11" s="154"/>
      <c r="E11" s="155"/>
      <c r="F11" s="155"/>
      <c r="G11" s="155"/>
      <c r="H11" s="155"/>
      <c r="I11" s="156"/>
      <c r="J11" s="157"/>
      <c r="K11" s="157"/>
      <c r="L11" s="157"/>
      <c r="M11" s="158"/>
      <c r="N11" s="159"/>
      <c r="O11" s="159"/>
      <c r="P11" s="159"/>
    </row>
    <row r="12" spans="1:16" ht="22.5" hidden="1" customHeight="1" x14ac:dyDescent="0.2">
      <c r="A12" s="154"/>
      <c r="B12" s="154"/>
      <c r="C12" s="154"/>
      <c r="D12" s="154"/>
      <c r="E12" s="155"/>
      <c r="F12" s="155"/>
      <c r="G12" s="155"/>
      <c r="H12" s="155"/>
      <c r="I12" s="156"/>
      <c r="J12" s="157"/>
      <c r="K12" s="157"/>
      <c r="L12" s="157"/>
      <c r="M12" s="158"/>
      <c r="N12" s="159"/>
      <c r="O12" s="159"/>
      <c r="P12" s="159"/>
    </row>
    <row r="13" spans="1:16" ht="22.5" hidden="1" customHeight="1" x14ac:dyDescent="0.2">
      <c r="A13" s="154"/>
      <c r="B13" s="154"/>
      <c r="C13" s="154"/>
      <c r="D13" s="154"/>
      <c r="E13" s="155"/>
      <c r="F13" s="155"/>
      <c r="G13" s="155"/>
      <c r="H13" s="155"/>
      <c r="I13" s="156"/>
      <c r="J13" s="157"/>
      <c r="K13" s="157"/>
      <c r="L13" s="157"/>
      <c r="M13" s="158"/>
      <c r="N13" s="159"/>
      <c r="O13" s="159"/>
      <c r="P13" s="159"/>
    </row>
    <row r="14" spans="1:16" ht="22.5" hidden="1" customHeight="1" x14ac:dyDescent="0.2">
      <c r="A14" s="154"/>
      <c r="B14" s="154"/>
      <c r="C14" s="154"/>
      <c r="D14" s="154"/>
      <c r="E14" s="155"/>
      <c r="F14" s="155"/>
      <c r="G14" s="155"/>
      <c r="H14" s="155"/>
      <c r="I14" s="156"/>
      <c r="J14" s="157"/>
      <c r="K14" s="157"/>
      <c r="L14" s="157"/>
      <c r="M14" s="158"/>
      <c r="N14" s="159"/>
      <c r="O14" s="159"/>
      <c r="P14" s="159"/>
    </row>
    <row r="15" spans="1:16" ht="22.5" hidden="1" customHeight="1" x14ac:dyDescent="0.2">
      <c r="A15" s="154"/>
      <c r="B15" s="154"/>
      <c r="C15" s="154"/>
      <c r="D15" s="154"/>
      <c r="E15" s="155"/>
      <c r="F15" s="155"/>
      <c r="G15" s="155"/>
      <c r="H15" s="155"/>
      <c r="I15" s="156"/>
      <c r="J15" s="157"/>
      <c r="K15" s="157"/>
      <c r="L15" s="157"/>
      <c r="M15" s="158"/>
      <c r="N15" s="159"/>
      <c r="O15" s="159"/>
      <c r="P15" s="159"/>
    </row>
    <row r="17" spans="1:18" ht="27.75" customHeight="1" x14ac:dyDescent="0.2">
      <c r="A17" s="235" t="str">
        <f>Overview!B4&amp; " - Effective from "&amp;Overview!D4&amp;" - "&amp;Overview!E4&amp;" new Designated EHV line loss factors"</f>
        <v>Aidien Limited - GSP_G - Effective from 1 April 2027 - Final new Designated EHV line loss factors</v>
      </c>
      <c r="B17" s="236"/>
      <c r="C17" s="236"/>
      <c r="D17" s="236"/>
      <c r="E17" s="236"/>
      <c r="F17" s="236"/>
      <c r="G17" s="236"/>
      <c r="H17" s="236"/>
      <c r="I17" s="236"/>
      <c r="J17" s="236"/>
      <c r="K17" s="236"/>
      <c r="L17" s="236"/>
      <c r="M17" s="236"/>
      <c r="N17" s="236"/>
      <c r="O17" s="236"/>
      <c r="P17" s="236"/>
      <c r="Q17" s="236"/>
      <c r="R17" s="237"/>
    </row>
    <row r="18" spans="1:18" ht="62.25" customHeight="1" x14ac:dyDescent="0.2">
      <c r="A18" s="72" t="s">
        <v>363</v>
      </c>
      <c r="B18" s="72" t="s">
        <v>269</v>
      </c>
      <c r="C18" s="72" t="s">
        <v>259</v>
      </c>
      <c r="D18" s="72" t="s">
        <v>260</v>
      </c>
      <c r="E18" s="72" t="s">
        <v>270</v>
      </c>
      <c r="F18" s="72" t="s">
        <v>259</v>
      </c>
      <c r="G18" s="72" t="s">
        <v>261</v>
      </c>
      <c r="H18" s="90" t="s">
        <v>28</v>
      </c>
      <c r="I18" s="160" t="s">
        <v>333</v>
      </c>
      <c r="J18" s="160" t="s">
        <v>332</v>
      </c>
      <c r="K18" s="160" t="s">
        <v>334</v>
      </c>
      <c r="L18" s="160" t="s">
        <v>335</v>
      </c>
      <c r="M18" s="160" t="s">
        <v>336</v>
      </c>
      <c r="N18" s="161" t="s">
        <v>337</v>
      </c>
      <c r="O18" s="161" t="s">
        <v>338</v>
      </c>
      <c r="P18" s="161" t="s">
        <v>339</v>
      </c>
      <c r="Q18" s="161" t="s">
        <v>340</v>
      </c>
      <c r="R18" s="161" t="s">
        <v>341</v>
      </c>
    </row>
    <row r="19" spans="1:18" ht="22.5" hidden="1" customHeight="1" x14ac:dyDescent="0.2">
      <c r="A19" s="154"/>
      <c r="B19" s="154"/>
      <c r="C19" s="154"/>
      <c r="D19" s="154"/>
      <c r="E19" s="155"/>
      <c r="F19" s="162"/>
      <c r="G19" s="162"/>
      <c r="H19" s="162"/>
      <c r="I19" s="163"/>
      <c r="J19" s="163"/>
      <c r="K19" s="164"/>
      <c r="L19" s="165"/>
      <c r="M19" s="165"/>
      <c r="N19" s="166"/>
      <c r="O19" s="166"/>
      <c r="P19" s="166"/>
      <c r="Q19" s="166"/>
      <c r="R19" s="166"/>
    </row>
    <row r="20" spans="1:18" ht="22.5" hidden="1" customHeight="1" x14ac:dyDescent="0.2">
      <c r="A20" s="154"/>
      <c r="B20" s="154"/>
      <c r="C20" s="154"/>
      <c r="D20" s="154"/>
      <c r="E20" s="155"/>
      <c r="F20" s="162"/>
      <c r="G20" s="162"/>
      <c r="H20" s="162"/>
      <c r="I20" s="163"/>
      <c r="J20" s="163"/>
      <c r="K20" s="164"/>
      <c r="L20" s="165"/>
      <c r="M20" s="165"/>
      <c r="N20" s="166"/>
      <c r="O20" s="166"/>
      <c r="P20" s="166"/>
      <c r="Q20" s="166"/>
      <c r="R20" s="166"/>
    </row>
    <row r="21" spans="1:18" ht="22.5" hidden="1" customHeight="1" x14ac:dyDescent="0.2">
      <c r="A21" s="154"/>
      <c r="B21" s="154"/>
      <c r="C21" s="154"/>
      <c r="D21" s="154"/>
      <c r="E21" s="155"/>
      <c r="F21" s="162"/>
      <c r="G21" s="162"/>
      <c r="H21" s="162"/>
      <c r="I21" s="163"/>
      <c r="J21" s="163"/>
      <c r="K21" s="164"/>
      <c r="L21" s="165"/>
      <c r="M21" s="165"/>
      <c r="N21" s="166"/>
      <c r="O21" s="166"/>
      <c r="P21" s="166"/>
      <c r="Q21" s="166"/>
      <c r="R21" s="166"/>
    </row>
    <row r="22" spans="1:18" ht="22.5" hidden="1" customHeight="1" x14ac:dyDescent="0.2">
      <c r="A22" s="154"/>
      <c r="B22" s="154"/>
      <c r="C22" s="154"/>
      <c r="D22" s="154"/>
      <c r="E22" s="155"/>
      <c r="F22" s="162"/>
      <c r="G22" s="162"/>
      <c r="H22" s="162"/>
      <c r="I22" s="163"/>
      <c r="J22" s="163"/>
      <c r="K22" s="164"/>
      <c r="L22" s="165"/>
      <c r="M22" s="165"/>
      <c r="N22" s="166"/>
      <c r="O22" s="166"/>
      <c r="P22" s="166"/>
      <c r="Q22" s="166"/>
      <c r="R22" s="166"/>
    </row>
    <row r="23" spans="1:18" ht="22.5" hidden="1" customHeight="1" x14ac:dyDescent="0.2">
      <c r="A23" s="154"/>
      <c r="B23" s="154"/>
      <c r="C23" s="154"/>
      <c r="D23" s="154"/>
      <c r="E23" s="155"/>
      <c r="F23" s="162"/>
      <c r="G23" s="162"/>
      <c r="H23" s="162"/>
      <c r="I23" s="163"/>
      <c r="J23" s="163"/>
      <c r="K23" s="164"/>
      <c r="L23" s="165"/>
      <c r="M23" s="165"/>
      <c r="N23" s="166"/>
      <c r="O23" s="166"/>
      <c r="P23" s="166"/>
      <c r="Q23" s="166"/>
      <c r="R23" s="166"/>
    </row>
    <row r="24" spans="1:18" ht="22.5" hidden="1" customHeight="1" x14ac:dyDescent="0.2">
      <c r="A24" s="154"/>
      <c r="B24" s="154"/>
      <c r="C24" s="154"/>
      <c r="D24" s="154"/>
      <c r="E24" s="155"/>
      <c r="F24" s="162"/>
      <c r="G24" s="162"/>
      <c r="H24" s="162"/>
      <c r="I24" s="163"/>
      <c r="J24" s="163"/>
      <c r="K24" s="164"/>
      <c r="L24" s="165"/>
      <c r="M24" s="165"/>
      <c r="N24" s="166"/>
      <c r="O24" s="166"/>
      <c r="P24" s="166"/>
      <c r="Q24" s="166"/>
      <c r="R24" s="166"/>
    </row>
    <row r="25" spans="1:18" ht="22.5" hidden="1" customHeight="1" x14ac:dyDescent="0.2">
      <c r="A25" s="154"/>
      <c r="B25" s="154"/>
      <c r="C25" s="154"/>
      <c r="D25" s="154"/>
      <c r="E25" s="155"/>
      <c r="F25" s="162"/>
      <c r="G25" s="162"/>
      <c r="H25" s="162"/>
      <c r="I25" s="163"/>
      <c r="J25" s="163"/>
      <c r="K25" s="164"/>
      <c r="L25" s="165"/>
      <c r="M25" s="165"/>
      <c r="N25" s="166"/>
      <c r="O25" s="166"/>
      <c r="P25" s="166"/>
      <c r="Q25" s="166"/>
      <c r="R25" s="166"/>
    </row>
    <row r="26" spans="1:18" ht="22.5" hidden="1" customHeight="1" x14ac:dyDescent="0.2">
      <c r="A26" s="154"/>
      <c r="B26" s="154"/>
      <c r="C26" s="154"/>
      <c r="D26" s="154"/>
      <c r="E26" s="155"/>
      <c r="F26" s="162"/>
      <c r="G26" s="162"/>
      <c r="H26" s="162"/>
      <c r="I26" s="163"/>
      <c r="J26" s="163"/>
      <c r="K26" s="164"/>
      <c r="L26" s="165"/>
      <c r="M26" s="165"/>
      <c r="N26" s="166"/>
      <c r="O26" s="166"/>
      <c r="P26" s="166"/>
      <c r="Q26" s="166"/>
      <c r="R26" s="166"/>
    </row>
    <row r="27" spans="1:18" ht="22.5" hidden="1" customHeight="1" x14ac:dyDescent="0.2">
      <c r="A27" s="154"/>
      <c r="B27" s="154"/>
      <c r="C27" s="154"/>
      <c r="D27" s="154"/>
      <c r="E27" s="155"/>
      <c r="F27" s="162"/>
      <c r="G27" s="162"/>
      <c r="H27" s="162"/>
      <c r="I27" s="163"/>
      <c r="J27" s="163"/>
      <c r="K27" s="164"/>
      <c r="L27" s="165"/>
      <c r="M27" s="165"/>
      <c r="N27" s="166"/>
      <c r="O27" s="166"/>
      <c r="P27" s="166"/>
      <c r="Q27" s="166"/>
      <c r="R27" s="166"/>
    </row>
    <row r="28" spans="1:18" ht="22.5" hidden="1" customHeight="1" x14ac:dyDescent="0.2">
      <c r="A28" s="154"/>
      <c r="B28" s="154"/>
      <c r="C28" s="154"/>
      <c r="D28" s="154"/>
      <c r="E28" s="155"/>
      <c r="F28" s="162"/>
      <c r="G28" s="162"/>
      <c r="H28" s="162"/>
      <c r="I28" s="163"/>
      <c r="J28" s="163"/>
      <c r="K28" s="164"/>
      <c r="L28" s="165"/>
      <c r="M28" s="165"/>
      <c r="N28" s="166"/>
      <c r="O28" s="166"/>
      <c r="P28" s="166"/>
      <c r="Q28" s="166"/>
      <c r="R28" s="166"/>
    </row>
    <row r="30" spans="1:18" ht="12.75" customHeight="1" x14ac:dyDescent="0.3"/>
    <row r="31" spans="1:18" ht="12.75" customHeight="1" x14ac:dyDescent="0.3"/>
    <row r="32" spans="1:18" ht="27.75" customHeight="1" x14ac:dyDescent="0.35">
      <c r="A32" s="266" t="s">
        <v>435</v>
      </c>
      <c r="B32" s="266"/>
      <c r="C32" s="266"/>
      <c r="D32" s="266"/>
      <c r="E32" s="266"/>
    </row>
    <row r="34" spans="1:1" ht="27.75" customHeight="1" x14ac:dyDescent="0.35">
      <c r="A34" s="56"/>
    </row>
  </sheetData>
  <mergeCells count="5">
    <mergeCell ref="C1:P1"/>
    <mergeCell ref="A2:P2"/>
    <mergeCell ref="A4:P4"/>
    <mergeCell ref="A17:R17"/>
    <mergeCell ref="A32:E32"/>
  </mergeCells>
  <hyperlinks>
    <hyperlink ref="A1" location="Overview!A1" display="Back to Overview" xr:uid="{00000000-0004-0000-0800-000000000000}"/>
  </hyperlinks>
  <pageMargins left="0.39370078740157483" right="0.39370078740157483" top="0.9055118110236221" bottom="0.74803149606299213" header="0.51181102362204722" footer="0.70866141732283472"/>
  <pageSetup paperSize="9" fitToHeight="0" orientation="portrait" r:id="rId1"/>
  <headerFooter scaleWithDoc="0">
    <oddHeader>&amp;L&amp;"Trebuchet MS,Bold"
Annex 6&amp;"Trebuchet MS,Regular" – Schedule of Charges for new or amended Designated EHV Properties</oddHeader>
    <oddFooter>&amp;C_x000D_&amp;1#&amp;"Aptos"&amp;12&amp;K008000 Internal Use</oddFooter>
    <firstHeader>&amp;L&amp;"Trebuchet MS,Bold"
Annex 6&amp;"Trebuchet MS,Regular" – Charges for new or amended Designated EHV Properties</firstHead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H165"/>
  <sheetViews>
    <sheetView zoomScale="80" zoomScaleNormal="80" zoomScaleSheetLayoutView="100" workbookViewId="0"/>
  </sheetViews>
  <sheetFormatPr defaultColWidth="9.140625" defaultRowHeight="27.75" customHeight="1" x14ac:dyDescent="0.2"/>
  <cols>
    <col min="1" max="1" width="49" style="57" bestFit="1" customWidth="1"/>
    <col min="2" max="2" width="21.85546875" style="81" bestFit="1" customWidth="1"/>
    <col min="3" max="3" width="13.42578125" style="57" bestFit="1" customWidth="1"/>
    <col min="4" max="5" width="17.5703125" style="81" customWidth="1"/>
    <col min="6" max="6" width="6.5703125" style="57" customWidth="1"/>
    <col min="7" max="16384" width="9.140625" style="57"/>
  </cols>
  <sheetData>
    <row r="1" spans="1:8" ht="27.75" customHeight="1" x14ac:dyDescent="0.2">
      <c r="A1" s="85" t="s">
        <v>17</v>
      </c>
      <c r="B1" s="267"/>
      <c r="C1" s="267"/>
      <c r="D1" s="167"/>
      <c r="E1" s="167"/>
    </row>
    <row r="2" spans="1:8" ht="35.1" customHeight="1" x14ac:dyDescent="0.2">
      <c r="A2" s="235" t="str">
        <f>Overview!B4&amp; " - Effective from "&amp;Overview!D4&amp;" - "&amp;Overview!E4&amp;" Supplier of Last Resort and Eligible Bad Debt Pass-Through Costs"</f>
        <v>Aidien Limited - GSP_G - Effective from 1 April 2027 - Final Supplier of Last Resort and Eligible Bad Debt Pass-Through Costs</v>
      </c>
      <c r="B2" s="236"/>
      <c r="C2" s="236"/>
      <c r="D2" s="236"/>
      <c r="E2" s="237"/>
    </row>
    <row r="3" spans="1:8" s="63" customFormat="1" ht="18.75" x14ac:dyDescent="0.2">
      <c r="A3" s="61"/>
      <c r="B3" s="61"/>
      <c r="C3" s="61"/>
      <c r="D3" s="61"/>
      <c r="E3" s="61"/>
    </row>
    <row r="4" spans="1:8" ht="75" x14ac:dyDescent="0.2">
      <c r="A4" s="70" t="s">
        <v>350</v>
      </c>
      <c r="B4" s="71" t="s">
        <v>391</v>
      </c>
      <c r="C4" s="71" t="s">
        <v>22</v>
      </c>
      <c r="D4" s="71" t="s">
        <v>395</v>
      </c>
      <c r="E4" s="71" t="s">
        <v>476</v>
      </c>
      <c r="H4" s="23"/>
    </row>
    <row r="5" spans="1:8" ht="27" customHeight="1" x14ac:dyDescent="0.2">
      <c r="A5" s="73" t="s">
        <v>498</v>
      </c>
      <c r="B5" s="74"/>
      <c r="C5" s="75" t="s">
        <v>492</v>
      </c>
      <c r="D5" s="168">
        <v>0</v>
      </c>
      <c r="E5" s="188">
        <v>0</v>
      </c>
      <c r="H5" s="23"/>
    </row>
    <row r="6" spans="1:8" ht="27" customHeight="1" x14ac:dyDescent="0.2">
      <c r="A6" s="73" t="s">
        <v>442</v>
      </c>
      <c r="B6" s="74"/>
      <c r="C6" s="75" t="s">
        <v>494</v>
      </c>
      <c r="D6" s="77"/>
      <c r="E6" s="188">
        <v>0</v>
      </c>
      <c r="H6" s="23"/>
    </row>
    <row r="7" spans="1:8" ht="27" customHeight="1" x14ac:dyDescent="0.2">
      <c r="A7" s="73" t="s">
        <v>443</v>
      </c>
      <c r="B7" s="74"/>
      <c r="C7" s="75" t="s">
        <v>494</v>
      </c>
      <c r="D7" s="77"/>
      <c r="E7" s="188">
        <v>0</v>
      </c>
      <c r="H7" s="23"/>
    </row>
    <row r="8" spans="1:8" ht="27" customHeight="1" x14ac:dyDescent="0.2">
      <c r="A8" s="73" t="s">
        <v>445</v>
      </c>
      <c r="B8" s="74"/>
      <c r="C8" s="75" t="s">
        <v>494</v>
      </c>
      <c r="D8" s="77"/>
      <c r="E8" s="188">
        <v>0</v>
      </c>
      <c r="H8" s="23"/>
    </row>
    <row r="9" spans="1:8" ht="27" customHeight="1" x14ac:dyDescent="0.2">
      <c r="A9" s="73" t="s">
        <v>447</v>
      </c>
      <c r="B9" s="74"/>
      <c r="C9" s="75" t="s">
        <v>494</v>
      </c>
      <c r="D9" s="77"/>
      <c r="E9" s="188">
        <v>0</v>
      </c>
      <c r="H9" s="23"/>
    </row>
    <row r="10" spans="1:8" ht="27" customHeight="1" x14ac:dyDescent="0.2">
      <c r="A10" s="73" t="s">
        <v>449</v>
      </c>
      <c r="B10" s="74"/>
      <c r="C10" s="75" t="s">
        <v>494</v>
      </c>
      <c r="D10" s="77"/>
      <c r="E10" s="188">
        <v>0</v>
      </c>
      <c r="H10" s="23"/>
    </row>
    <row r="11" spans="1:8" ht="27" customHeight="1" x14ac:dyDescent="0.2">
      <c r="A11" s="136" t="s">
        <v>396</v>
      </c>
      <c r="B11" s="74"/>
      <c r="C11" s="75">
        <v>0</v>
      </c>
      <c r="D11" s="77"/>
      <c r="E11" s="188">
        <v>0</v>
      </c>
      <c r="H11" s="23"/>
    </row>
    <row r="12" spans="1:8" ht="27" customHeight="1" x14ac:dyDescent="0.2">
      <c r="A12" s="136" t="s">
        <v>397</v>
      </c>
      <c r="B12" s="74"/>
      <c r="C12" s="75">
        <v>0</v>
      </c>
      <c r="D12" s="77"/>
      <c r="E12" s="188">
        <v>0</v>
      </c>
      <c r="H12" s="23"/>
    </row>
    <row r="13" spans="1:8" ht="27" customHeight="1" x14ac:dyDescent="0.2">
      <c r="A13" s="136" t="s">
        <v>398</v>
      </c>
      <c r="B13" s="74"/>
      <c r="C13" s="75">
        <v>0</v>
      </c>
      <c r="D13" s="77"/>
      <c r="E13" s="188">
        <v>0</v>
      </c>
      <c r="H13" s="23"/>
    </row>
    <row r="14" spans="1:8" ht="27" customHeight="1" x14ac:dyDescent="0.2">
      <c r="A14" s="136" t="s">
        <v>399</v>
      </c>
      <c r="B14" s="74"/>
      <c r="C14" s="75">
        <v>0</v>
      </c>
      <c r="D14" s="77"/>
      <c r="E14" s="188">
        <v>0</v>
      </c>
      <c r="H14" s="23"/>
    </row>
    <row r="15" spans="1:8" ht="27" customHeight="1" x14ac:dyDescent="0.2">
      <c r="A15" s="140" t="s">
        <v>400</v>
      </c>
      <c r="B15" s="74"/>
      <c r="C15" s="75">
        <v>0</v>
      </c>
      <c r="D15" s="77"/>
      <c r="E15" s="188">
        <v>0</v>
      </c>
      <c r="H15" s="23"/>
    </row>
    <row r="16" spans="1:8" ht="27" customHeight="1" x14ac:dyDescent="0.2">
      <c r="A16" s="140" t="s">
        <v>401</v>
      </c>
      <c r="B16" s="74"/>
      <c r="C16" s="75">
        <v>0</v>
      </c>
      <c r="D16" s="77"/>
      <c r="E16" s="188">
        <v>0</v>
      </c>
      <c r="H16" s="23"/>
    </row>
    <row r="17" spans="1:8" ht="27" customHeight="1" x14ac:dyDescent="0.2">
      <c r="A17" s="140" t="s">
        <v>402</v>
      </c>
      <c r="B17" s="74"/>
      <c r="C17" s="75">
        <v>0</v>
      </c>
      <c r="D17" s="77"/>
      <c r="E17" s="188">
        <v>0</v>
      </c>
      <c r="H17" s="23"/>
    </row>
    <row r="18" spans="1:8" ht="27" customHeight="1" x14ac:dyDescent="0.2">
      <c r="A18" s="140" t="s">
        <v>403</v>
      </c>
      <c r="B18" s="74"/>
      <c r="C18" s="75">
        <v>0</v>
      </c>
      <c r="D18" s="77"/>
      <c r="E18" s="188">
        <v>0</v>
      </c>
      <c r="H18" s="23"/>
    </row>
    <row r="19" spans="1:8" ht="27" customHeight="1" x14ac:dyDescent="0.2">
      <c r="A19" s="140" t="s">
        <v>404</v>
      </c>
      <c r="B19" s="74"/>
      <c r="C19" s="75">
        <v>0</v>
      </c>
      <c r="D19" s="77"/>
      <c r="E19" s="188">
        <v>0</v>
      </c>
      <c r="H19" s="23"/>
    </row>
    <row r="20" spans="1:8" ht="27" customHeight="1" x14ac:dyDescent="0.2">
      <c r="A20" s="140" t="s">
        <v>405</v>
      </c>
      <c r="B20" s="74"/>
      <c r="C20" s="75">
        <v>0</v>
      </c>
      <c r="D20" s="77"/>
      <c r="E20" s="188">
        <v>0</v>
      </c>
      <c r="H20" s="23"/>
    </row>
    <row r="21" spans="1:8" ht="27" customHeight="1" x14ac:dyDescent="0.2">
      <c r="A21" s="140" t="s">
        <v>406</v>
      </c>
      <c r="B21" s="74"/>
      <c r="C21" s="75">
        <v>0</v>
      </c>
      <c r="D21" s="77"/>
      <c r="E21" s="188">
        <v>0</v>
      </c>
      <c r="H21" s="23"/>
    </row>
    <row r="22" spans="1:8" ht="27" customHeight="1" x14ac:dyDescent="0.2">
      <c r="A22" s="140" t="s">
        <v>407</v>
      </c>
      <c r="B22" s="74"/>
      <c r="C22" s="75">
        <v>0</v>
      </c>
      <c r="D22" s="77"/>
      <c r="E22" s="188">
        <v>0</v>
      </c>
      <c r="H22" s="23"/>
    </row>
    <row r="23" spans="1:8" ht="27" customHeight="1" x14ac:dyDescent="0.2">
      <c r="A23" s="136" t="s">
        <v>408</v>
      </c>
      <c r="B23" s="74"/>
      <c r="C23" s="75">
        <v>0</v>
      </c>
      <c r="D23" s="77"/>
      <c r="E23" s="188">
        <v>0</v>
      </c>
      <c r="H23" s="23"/>
    </row>
    <row r="24" spans="1:8" ht="27" customHeight="1" x14ac:dyDescent="0.2">
      <c r="A24" s="136" t="s">
        <v>409</v>
      </c>
      <c r="B24" s="74"/>
      <c r="C24" s="75">
        <v>0</v>
      </c>
      <c r="D24" s="77"/>
      <c r="E24" s="188">
        <v>0</v>
      </c>
      <c r="H24" s="23"/>
    </row>
    <row r="25" spans="1:8" ht="27" customHeight="1" x14ac:dyDescent="0.2">
      <c r="A25" s="136" t="s">
        <v>410</v>
      </c>
      <c r="B25" s="74"/>
      <c r="C25" s="75">
        <v>0</v>
      </c>
      <c r="D25" s="77"/>
      <c r="E25" s="188">
        <v>0</v>
      </c>
      <c r="H25" s="23"/>
    </row>
    <row r="26" spans="1:8" ht="27" customHeight="1" x14ac:dyDescent="0.2">
      <c r="A26" s="136" t="s">
        <v>499</v>
      </c>
      <c r="B26" s="74"/>
      <c r="C26" s="75" t="s">
        <v>492</v>
      </c>
      <c r="D26" s="168">
        <v>0</v>
      </c>
      <c r="E26" s="188">
        <v>0</v>
      </c>
      <c r="H26" s="23"/>
    </row>
    <row r="27" spans="1:8" ht="27" customHeight="1" x14ac:dyDescent="0.2">
      <c r="A27" s="136" t="s">
        <v>500</v>
      </c>
      <c r="B27" s="74"/>
      <c r="C27" s="75" t="s">
        <v>494</v>
      </c>
      <c r="D27" s="77"/>
      <c r="E27" s="188">
        <v>0</v>
      </c>
      <c r="H27" s="23"/>
    </row>
    <row r="28" spans="1:8" ht="27" customHeight="1" x14ac:dyDescent="0.2">
      <c r="A28" s="136" t="s">
        <v>501</v>
      </c>
      <c r="B28" s="74"/>
      <c r="C28" s="75" t="s">
        <v>494</v>
      </c>
      <c r="D28" s="77"/>
      <c r="E28" s="188">
        <v>0</v>
      </c>
      <c r="H28" s="23"/>
    </row>
    <row r="29" spans="1:8" ht="27" customHeight="1" x14ac:dyDescent="0.2">
      <c r="A29" s="136" t="s">
        <v>502</v>
      </c>
      <c r="B29" s="74"/>
      <c r="C29" s="75" t="s">
        <v>494</v>
      </c>
      <c r="D29" s="77"/>
      <c r="E29" s="188">
        <v>0</v>
      </c>
      <c r="H29" s="23"/>
    </row>
    <row r="30" spans="1:8" ht="27" customHeight="1" x14ac:dyDescent="0.2">
      <c r="A30" s="136" t="s">
        <v>503</v>
      </c>
      <c r="B30" s="74"/>
      <c r="C30" s="75" t="s">
        <v>494</v>
      </c>
      <c r="D30" s="77"/>
      <c r="E30" s="188">
        <v>0</v>
      </c>
      <c r="H30" s="23"/>
    </row>
    <row r="31" spans="1:8" ht="27" customHeight="1" x14ac:dyDescent="0.2">
      <c r="A31" s="136" t="s">
        <v>504</v>
      </c>
      <c r="B31" s="74"/>
      <c r="C31" s="75" t="s">
        <v>494</v>
      </c>
      <c r="D31" s="77"/>
      <c r="E31" s="188">
        <v>0</v>
      </c>
      <c r="H31" s="23"/>
    </row>
    <row r="32" spans="1:8" ht="27" customHeight="1" x14ac:dyDescent="0.2">
      <c r="A32" s="136" t="s">
        <v>505</v>
      </c>
      <c r="B32" s="74"/>
      <c r="C32" s="75">
        <v>0</v>
      </c>
      <c r="D32" s="77"/>
      <c r="E32" s="188">
        <v>0</v>
      </c>
      <c r="H32" s="23"/>
    </row>
    <row r="33" spans="1:8" ht="27" customHeight="1" x14ac:dyDescent="0.2">
      <c r="A33" s="136" t="s">
        <v>506</v>
      </c>
      <c r="B33" s="74"/>
      <c r="C33" s="75">
        <v>0</v>
      </c>
      <c r="D33" s="77"/>
      <c r="E33" s="188">
        <v>0</v>
      </c>
      <c r="H33" s="23"/>
    </row>
    <row r="34" spans="1:8" ht="27" customHeight="1" x14ac:dyDescent="0.2">
      <c r="A34" s="136" t="s">
        <v>507</v>
      </c>
      <c r="B34" s="74"/>
      <c r="C34" s="75">
        <v>0</v>
      </c>
      <c r="D34" s="77"/>
      <c r="E34" s="188">
        <v>0</v>
      </c>
      <c r="H34" s="23"/>
    </row>
    <row r="35" spans="1:8" ht="27" customHeight="1" x14ac:dyDescent="0.2">
      <c r="A35" s="136" t="s">
        <v>508</v>
      </c>
      <c r="B35" s="74"/>
      <c r="C35" s="75">
        <v>0</v>
      </c>
      <c r="D35" s="77"/>
      <c r="E35" s="188">
        <v>0</v>
      </c>
      <c r="H35" s="23"/>
    </row>
    <row r="36" spans="1:8" ht="27" customHeight="1" x14ac:dyDescent="0.2">
      <c r="A36" s="136" t="s">
        <v>509</v>
      </c>
      <c r="B36" s="74"/>
      <c r="C36" s="75">
        <v>0</v>
      </c>
      <c r="D36" s="77"/>
      <c r="E36" s="188">
        <v>0</v>
      </c>
      <c r="H36" s="23"/>
    </row>
    <row r="37" spans="1:8" ht="27" customHeight="1" x14ac:dyDescent="0.2">
      <c r="A37" s="140" t="s">
        <v>510</v>
      </c>
      <c r="B37" s="74"/>
      <c r="C37" s="75" t="s">
        <v>492</v>
      </c>
      <c r="D37" s="168">
        <v>0</v>
      </c>
      <c r="E37" s="188">
        <v>0</v>
      </c>
      <c r="H37" s="23"/>
    </row>
    <row r="38" spans="1:8" ht="27" customHeight="1" x14ac:dyDescent="0.2">
      <c r="A38" s="136" t="s">
        <v>511</v>
      </c>
      <c r="B38" s="74"/>
      <c r="C38" s="75" t="s">
        <v>494</v>
      </c>
      <c r="D38" s="77"/>
      <c r="E38" s="188">
        <v>0</v>
      </c>
      <c r="H38" s="23"/>
    </row>
    <row r="39" spans="1:8" ht="27" customHeight="1" x14ac:dyDescent="0.2">
      <c r="A39" s="136" t="s">
        <v>512</v>
      </c>
      <c r="B39" s="74"/>
      <c r="C39" s="75" t="s">
        <v>494</v>
      </c>
      <c r="D39" s="77"/>
      <c r="E39" s="188">
        <v>0</v>
      </c>
      <c r="H39" s="23"/>
    </row>
    <row r="40" spans="1:8" ht="27" customHeight="1" x14ac:dyDescent="0.2">
      <c r="A40" s="136" t="s">
        <v>513</v>
      </c>
      <c r="B40" s="74"/>
      <c r="C40" s="75" t="s">
        <v>494</v>
      </c>
      <c r="D40" s="77"/>
      <c r="E40" s="188">
        <v>0</v>
      </c>
      <c r="H40" s="23"/>
    </row>
    <row r="41" spans="1:8" ht="27" customHeight="1" x14ac:dyDescent="0.2">
      <c r="A41" s="136" t="s">
        <v>514</v>
      </c>
      <c r="B41" s="74"/>
      <c r="C41" s="75" t="s">
        <v>494</v>
      </c>
      <c r="D41" s="77"/>
      <c r="E41" s="188">
        <v>0</v>
      </c>
      <c r="H41" s="23"/>
    </row>
    <row r="42" spans="1:8" ht="27" customHeight="1" x14ac:dyDescent="0.2">
      <c r="A42" s="136" t="s">
        <v>515</v>
      </c>
      <c r="B42" s="74"/>
      <c r="C42" s="75" t="s">
        <v>494</v>
      </c>
      <c r="D42" s="77"/>
      <c r="E42" s="188">
        <v>0</v>
      </c>
      <c r="H42" s="23"/>
    </row>
    <row r="43" spans="1:8" ht="27" customHeight="1" x14ac:dyDescent="0.2">
      <c r="A43" s="136" t="s">
        <v>516</v>
      </c>
      <c r="B43" s="74"/>
      <c r="C43" s="75">
        <v>0</v>
      </c>
      <c r="D43" s="77"/>
      <c r="E43" s="188">
        <v>0</v>
      </c>
      <c r="H43" s="23"/>
    </row>
    <row r="44" spans="1:8" ht="27" customHeight="1" x14ac:dyDescent="0.2">
      <c r="A44" s="136" t="s">
        <v>517</v>
      </c>
      <c r="B44" s="74"/>
      <c r="C44" s="75">
        <v>0</v>
      </c>
      <c r="D44" s="77"/>
      <c r="E44" s="188">
        <v>0</v>
      </c>
      <c r="H44" s="23"/>
    </row>
    <row r="45" spans="1:8" ht="27" customHeight="1" x14ac:dyDescent="0.2">
      <c r="A45" s="136" t="s">
        <v>518</v>
      </c>
      <c r="B45" s="74"/>
      <c r="C45" s="75">
        <v>0</v>
      </c>
      <c r="D45" s="77"/>
      <c r="E45" s="188">
        <v>0</v>
      </c>
      <c r="H45" s="23"/>
    </row>
    <row r="46" spans="1:8" ht="27" customHeight="1" x14ac:dyDescent="0.2">
      <c r="A46" s="136" t="s">
        <v>519</v>
      </c>
      <c r="B46" s="74"/>
      <c r="C46" s="75">
        <v>0</v>
      </c>
      <c r="D46" s="77"/>
      <c r="E46" s="188">
        <v>0</v>
      </c>
      <c r="H46" s="23"/>
    </row>
    <row r="47" spans="1:8" ht="27" customHeight="1" x14ac:dyDescent="0.2">
      <c r="A47" s="136" t="s">
        <v>520</v>
      </c>
      <c r="B47" s="74"/>
      <c r="C47" s="75">
        <v>0</v>
      </c>
      <c r="D47" s="77"/>
      <c r="E47" s="188">
        <v>0</v>
      </c>
      <c r="H47" s="23"/>
    </row>
    <row r="48" spans="1:8" ht="27" customHeight="1" x14ac:dyDescent="0.2">
      <c r="A48" s="136" t="s">
        <v>521</v>
      </c>
      <c r="B48" s="74"/>
      <c r="C48" s="75">
        <v>0</v>
      </c>
      <c r="D48" s="77"/>
      <c r="E48" s="188">
        <v>0</v>
      </c>
      <c r="H48" s="23"/>
    </row>
    <row r="49" spans="1:8" ht="27" customHeight="1" x14ac:dyDescent="0.2">
      <c r="A49" s="136" t="s">
        <v>522</v>
      </c>
      <c r="B49" s="74"/>
      <c r="C49" s="75">
        <v>0</v>
      </c>
      <c r="D49" s="77"/>
      <c r="E49" s="188">
        <v>0</v>
      </c>
      <c r="H49" s="23"/>
    </row>
    <row r="50" spans="1:8" ht="27" customHeight="1" x14ac:dyDescent="0.2">
      <c r="A50" s="136" t="s">
        <v>523</v>
      </c>
      <c r="B50" s="74"/>
      <c r="C50" s="75">
        <v>0</v>
      </c>
      <c r="D50" s="77"/>
      <c r="E50" s="188">
        <v>0</v>
      </c>
      <c r="H50" s="23"/>
    </row>
    <row r="51" spans="1:8" ht="27" customHeight="1" x14ac:dyDescent="0.2">
      <c r="A51" s="136" t="s">
        <v>524</v>
      </c>
      <c r="B51" s="74"/>
      <c r="C51" s="75">
        <v>0</v>
      </c>
      <c r="D51" s="77"/>
      <c r="E51" s="188">
        <v>0</v>
      </c>
      <c r="H51" s="23"/>
    </row>
    <row r="52" spans="1:8" ht="27" customHeight="1" x14ac:dyDescent="0.2">
      <c r="A52" s="136" t="s">
        <v>525</v>
      </c>
      <c r="B52" s="74"/>
      <c r="C52" s="75">
        <v>0</v>
      </c>
      <c r="D52" s="77"/>
      <c r="E52" s="188">
        <v>0</v>
      </c>
      <c r="H52" s="23"/>
    </row>
    <row r="53" spans="1:8" ht="27" customHeight="1" x14ac:dyDescent="0.2">
      <c r="A53" s="136" t="s">
        <v>526</v>
      </c>
      <c r="B53" s="74"/>
      <c r="C53" s="75">
        <v>0</v>
      </c>
      <c r="D53" s="77"/>
      <c r="E53" s="188">
        <v>0</v>
      </c>
      <c r="H53" s="23"/>
    </row>
    <row r="54" spans="1:8" ht="27" customHeight="1" x14ac:dyDescent="0.2">
      <c r="A54" s="136" t="s">
        <v>527</v>
      </c>
      <c r="B54" s="74"/>
      <c r="C54" s="75">
        <v>0</v>
      </c>
      <c r="D54" s="77"/>
      <c r="E54" s="188">
        <v>0</v>
      </c>
      <c r="H54" s="23"/>
    </row>
    <row r="55" spans="1:8" ht="27" customHeight="1" x14ac:dyDescent="0.2">
      <c r="A55" s="136" t="s">
        <v>528</v>
      </c>
      <c r="B55" s="74"/>
      <c r="C55" s="75">
        <v>0</v>
      </c>
      <c r="D55" s="77"/>
      <c r="E55" s="188">
        <v>0</v>
      </c>
      <c r="H55" s="23"/>
    </row>
    <row r="56" spans="1:8" ht="27" customHeight="1" x14ac:dyDescent="0.2">
      <c r="A56" s="136" t="s">
        <v>529</v>
      </c>
      <c r="B56" s="74"/>
      <c r="C56" s="75">
        <v>0</v>
      </c>
      <c r="D56" s="77"/>
      <c r="E56" s="188">
        <v>0</v>
      </c>
      <c r="H56" s="23"/>
    </row>
    <row r="57" spans="1:8" ht="27" customHeight="1" x14ac:dyDescent="0.2">
      <c r="A57" s="136" t="s">
        <v>530</v>
      </c>
      <c r="B57" s="74"/>
      <c r="C57" s="75">
        <v>0</v>
      </c>
      <c r="D57" s="77"/>
      <c r="E57" s="188">
        <v>0</v>
      </c>
      <c r="H57" s="23"/>
    </row>
    <row r="58" spans="1:8" ht="27" customHeight="1" x14ac:dyDescent="0.2">
      <c r="A58" s="136" t="s">
        <v>531</v>
      </c>
      <c r="B58" s="74"/>
      <c r="C58" s="75" t="s">
        <v>492</v>
      </c>
      <c r="D58" s="168">
        <v>0</v>
      </c>
      <c r="E58" s="188">
        <v>0</v>
      </c>
      <c r="H58" s="23"/>
    </row>
    <row r="59" spans="1:8" ht="27" customHeight="1" x14ac:dyDescent="0.2">
      <c r="A59" s="136" t="s">
        <v>532</v>
      </c>
      <c r="B59" s="74"/>
      <c r="C59" s="75" t="s">
        <v>494</v>
      </c>
      <c r="D59" s="77"/>
      <c r="E59" s="188">
        <v>0</v>
      </c>
      <c r="H59" s="23"/>
    </row>
    <row r="60" spans="1:8" ht="27" customHeight="1" x14ac:dyDescent="0.2">
      <c r="A60" s="136" t="s">
        <v>533</v>
      </c>
      <c r="B60" s="74"/>
      <c r="C60" s="75" t="s">
        <v>494</v>
      </c>
      <c r="D60" s="77"/>
      <c r="E60" s="188">
        <v>0</v>
      </c>
      <c r="H60" s="23"/>
    </row>
    <row r="61" spans="1:8" ht="27" customHeight="1" x14ac:dyDescent="0.2">
      <c r="A61" s="136" t="s">
        <v>534</v>
      </c>
      <c r="B61" s="74"/>
      <c r="C61" s="75" t="s">
        <v>494</v>
      </c>
      <c r="D61" s="77"/>
      <c r="E61" s="188">
        <v>0</v>
      </c>
      <c r="H61" s="23"/>
    </row>
    <row r="62" spans="1:8" ht="27" customHeight="1" x14ac:dyDescent="0.2">
      <c r="A62" s="136" t="s">
        <v>535</v>
      </c>
      <c r="B62" s="74"/>
      <c r="C62" s="75" t="s">
        <v>494</v>
      </c>
      <c r="D62" s="77"/>
      <c r="E62" s="188">
        <v>0</v>
      </c>
      <c r="H62" s="23"/>
    </row>
    <row r="63" spans="1:8" ht="27" customHeight="1" x14ac:dyDescent="0.2">
      <c r="A63" s="136" t="s">
        <v>536</v>
      </c>
      <c r="B63" s="74"/>
      <c r="C63" s="75" t="s">
        <v>494</v>
      </c>
      <c r="D63" s="77"/>
      <c r="E63" s="188">
        <v>0</v>
      </c>
      <c r="H63" s="23"/>
    </row>
    <row r="64" spans="1:8" ht="27" customHeight="1" x14ac:dyDescent="0.2">
      <c r="A64" s="136" t="s">
        <v>537</v>
      </c>
      <c r="B64" s="74"/>
      <c r="C64" s="75">
        <v>0</v>
      </c>
      <c r="D64" s="77"/>
      <c r="E64" s="188">
        <v>0</v>
      </c>
      <c r="H64" s="23"/>
    </row>
    <row r="65" spans="1:8" ht="27" customHeight="1" x14ac:dyDescent="0.2">
      <c r="A65" s="136" t="s">
        <v>538</v>
      </c>
      <c r="B65" s="74"/>
      <c r="C65" s="75">
        <v>0</v>
      </c>
      <c r="D65" s="77"/>
      <c r="E65" s="188">
        <v>0</v>
      </c>
      <c r="H65" s="23"/>
    </row>
    <row r="66" spans="1:8" ht="27" customHeight="1" x14ac:dyDescent="0.2">
      <c r="A66" s="136" t="s">
        <v>539</v>
      </c>
      <c r="B66" s="74"/>
      <c r="C66" s="75">
        <v>0</v>
      </c>
      <c r="D66" s="77"/>
      <c r="E66" s="188">
        <v>0</v>
      </c>
      <c r="H66" s="23"/>
    </row>
    <row r="67" spans="1:8" ht="27" customHeight="1" x14ac:dyDescent="0.2">
      <c r="A67" s="136" t="s">
        <v>540</v>
      </c>
      <c r="B67" s="74"/>
      <c r="C67" s="75">
        <v>0</v>
      </c>
      <c r="D67" s="77"/>
      <c r="E67" s="188">
        <v>0</v>
      </c>
      <c r="H67" s="23"/>
    </row>
    <row r="68" spans="1:8" ht="27" customHeight="1" x14ac:dyDescent="0.2">
      <c r="A68" s="136" t="s">
        <v>541</v>
      </c>
      <c r="B68" s="74"/>
      <c r="C68" s="75">
        <v>0</v>
      </c>
      <c r="D68" s="77"/>
      <c r="E68" s="188">
        <v>0</v>
      </c>
      <c r="H68" s="23"/>
    </row>
    <row r="69" spans="1:8" ht="27" customHeight="1" x14ac:dyDescent="0.2">
      <c r="A69" s="136" t="s">
        <v>542</v>
      </c>
      <c r="B69" s="74"/>
      <c r="C69" s="75">
        <v>0</v>
      </c>
      <c r="D69" s="77"/>
      <c r="E69" s="188">
        <v>0</v>
      </c>
      <c r="H69" s="23"/>
    </row>
    <row r="70" spans="1:8" ht="27" customHeight="1" x14ac:dyDescent="0.2">
      <c r="A70" s="136" t="s">
        <v>543</v>
      </c>
      <c r="B70" s="74"/>
      <c r="C70" s="75">
        <v>0</v>
      </c>
      <c r="D70" s="77"/>
      <c r="E70" s="188">
        <v>0</v>
      </c>
      <c r="H70" s="23"/>
    </row>
    <row r="71" spans="1:8" ht="27" customHeight="1" x14ac:dyDescent="0.2">
      <c r="A71" s="136" t="s">
        <v>544</v>
      </c>
      <c r="B71" s="74"/>
      <c r="C71" s="75">
        <v>0</v>
      </c>
      <c r="D71" s="77"/>
      <c r="E71" s="188">
        <v>0</v>
      </c>
      <c r="H71" s="23"/>
    </row>
    <row r="72" spans="1:8" ht="27" customHeight="1" x14ac:dyDescent="0.2">
      <c r="A72" s="136" t="s">
        <v>545</v>
      </c>
      <c r="B72" s="74"/>
      <c r="C72" s="75">
        <v>0</v>
      </c>
      <c r="D72" s="77"/>
      <c r="E72" s="188">
        <v>0</v>
      </c>
      <c r="H72" s="23"/>
    </row>
    <row r="73" spans="1:8" ht="27" customHeight="1" x14ac:dyDescent="0.2">
      <c r="A73" s="136" t="s">
        <v>546</v>
      </c>
      <c r="B73" s="74"/>
      <c r="C73" s="75">
        <v>0</v>
      </c>
      <c r="D73" s="77"/>
      <c r="E73" s="188">
        <v>0</v>
      </c>
      <c r="H73" s="23"/>
    </row>
    <row r="74" spans="1:8" ht="27" customHeight="1" x14ac:dyDescent="0.2">
      <c r="A74" s="136" t="s">
        <v>547</v>
      </c>
      <c r="B74" s="74"/>
      <c r="C74" s="75">
        <v>0</v>
      </c>
      <c r="D74" s="77"/>
      <c r="E74" s="188">
        <v>0</v>
      </c>
      <c r="H74" s="23"/>
    </row>
    <row r="75" spans="1:8" ht="27" customHeight="1" x14ac:dyDescent="0.2">
      <c r="A75" s="136" t="s">
        <v>548</v>
      </c>
      <c r="B75" s="74"/>
      <c r="C75" s="75">
        <v>0</v>
      </c>
      <c r="D75" s="77"/>
      <c r="E75" s="188">
        <v>0</v>
      </c>
      <c r="H75" s="23"/>
    </row>
    <row r="76" spans="1:8" ht="27" customHeight="1" x14ac:dyDescent="0.2">
      <c r="A76" s="136" t="s">
        <v>549</v>
      </c>
      <c r="B76" s="74"/>
      <c r="C76" s="75">
        <v>0</v>
      </c>
      <c r="D76" s="77"/>
      <c r="E76" s="188">
        <v>0</v>
      </c>
      <c r="H76" s="23"/>
    </row>
    <row r="77" spans="1:8" ht="27" customHeight="1" x14ac:dyDescent="0.2">
      <c r="A77" s="136" t="s">
        <v>550</v>
      </c>
      <c r="B77" s="74"/>
      <c r="C77" s="75">
        <v>0</v>
      </c>
      <c r="D77" s="77"/>
      <c r="E77" s="188">
        <v>0</v>
      </c>
      <c r="H77" s="23"/>
    </row>
    <row r="78" spans="1:8" ht="27" customHeight="1" x14ac:dyDescent="0.2">
      <c r="A78" s="136" t="s">
        <v>551</v>
      </c>
      <c r="B78" s="74"/>
      <c r="C78" s="75">
        <v>0</v>
      </c>
      <c r="D78" s="77"/>
      <c r="E78" s="188">
        <v>0</v>
      </c>
      <c r="H78" s="23"/>
    </row>
    <row r="79" spans="1:8" ht="27" customHeight="1" x14ac:dyDescent="0.2">
      <c r="A79" s="136" t="s">
        <v>552</v>
      </c>
      <c r="B79" s="74"/>
      <c r="C79" s="75" t="s">
        <v>492</v>
      </c>
      <c r="D79" s="168">
        <v>0</v>
      </c>
      <c r="E79" s="188">
        <v>0</v>
      </c>
      <c r="H79" s="23"/>
    </row>
    <row r="80" spans="1:8" ht="27" customHeight="1" x14ac:dyDescent="0.2">
      <c r="A80" s="136" t="s">
        <v>553</v>
      </c>
      <c r="B80" s="74"/>
      <c r="C80" s="75" t="s">
        <v>494</v>
      </c>
      <c r="D80" s="77"/>
      <c r="E80" s="188">
        <v>0</v>
      </c>
      <c r="H80" s="23"/>
    </row>
    <row r="81" spans="1:8" ht="27" customHeight="1" x14ac:dyDescent="0.2">
      <c r="A81" s="136" t="s">
        <v>554</v>
      </c>
      <c r="B81" s="74"/>
      <c r="C81" s="75" t="s">
        <v>494</v>
      </c>
      <c r="D81" s="77"/>
      <c r="E81" s="188">
        <v>0</v>
      </c>
      <c r="H81" s="23"/>
    </row>
    <row r="82" spans="1:8" ht="27" customHeight="1" x14ac:dyDescent="0.2">
      <c r="A82" s="136" t="s">
        <v>555</v>
      </c>
      <c r="B82" s="74"/>
      <c r="C82" s="75" t="s">
        <v>494</v>
      </c>
      <c r="D82" s="77"/>
      <c r="E82" s="188">
        <v>0</v>
      </c>
      <c r="H82" s="23"/>
    </row>
    <row r="83" spans="1:8" ht="27" customHeight="1" x14ac:dyDescent="0.2">
      <c r="A83" s="136" t="s">
        <v>556</v>
      </c>
      <c r="B83" s="74"/>
      <c r="C83" s="75" t="s">
        <v>494</v>
      </c>
      <c r="D83" s="77"/>
      <c r="E83" s="188">
        <v>0</v>
      </c>
      <c r="H83" s="23"/>
    </row>
    <row r="84" spans="1:8" ht="27" customHeight="1" x14ac:dyDescent="0.2">
      <c r="A84" s="136" t="s">
        <v>557</v>
      </c>
      <c r="B84" s="74"/>
      <c r="C84" s="75" t="s">
        <v>494</v>
      </c>
      <c r="D84" s="77"/>
      <c r="E84" s="188">
        <v>0</v>
      </c>
      <c r="H84" s="23"/>
    </row>
    <row r="85" spans="1:8" ht="27" customHeight="1" x14ac:dyDescent="0.2">
      <c r="A85" s="136" t="s">
        <v>558</v>
      </c>
      <c r="B85" s="74"/>
      <c r="C85" s="75">
        <v>0</v>
      </c>
      <c r="D85" s="77"/>
      <c r="E85" s="188">
        <v>0</v>
      </c>
      <c r="H85" s="23"/>
    </row>
    <row r="86" spans="1:8" ht="27" customHeight="1" x14ac:dyDescent="0.2">
      <c r="A86" s="136" t="s">
        <v>559</v>
      </c>
      <c r="B86" s="74"/>
      <c r="C86" s="75">
        <v>0</v>
      </c>
      <c r="D86" s="77"/>
      <c r="E86" s="188">
        <v>0</v>
      </c>
      <c r="H86" s="23"/>
    </row>
    <row r="87" spans="1:8" ht="27" customHeight="1" x14ac:dyDescent="0.2">
      <c r="A87" s="136" t="s">
        <v>560</v>
      </c>
      <c r="B87" s="74"/>
      <c r="C87" s="75">
        <v>0</v>
      </c>
      <c r="D87" s="77"/>
      <c r="E87" s="188">
        <v>0</v>
      </c>
      <c r="H87" s="23"/>
    </row>
    <row r="88" spans="1:8" ht="27" customHeight="1" x14ac:dyDescent="0.2">
      <c r="A88" s="136" t="s">
        <v>561</v>
      </c>
      <c r="B88" s="74"/>
      <c r="C88" s="75">
        <v>0</v>
      </c>
      <c r="D88" s="77"/>
      <c r="E88" s="188">
        <v>0</v>
      </c>
      <c r="H88" s="23"/>
    </row>
    <row r="89" spans="1:8" ht="27" customHeight="1" x14ac:dyDescent="0.2">
      <c r="A89" s="136" t="s">
        <v>562</v>
      </c>
      <c r="B89" s="74"/>
      <c r="C89" s="75">
        <v>0</v>
      </c>
      <c r="D89" s="77"/>
      <c r="E89" s="188">
        <v>0</v>
      </c>
      <c r="H89" s="23"/>
    </row>
    <row r="90" spans="1:8" ht="27" customHeight="1" x14ac:dyDescent="0.2">
      <c r="A90" s="136" t="s">
        <v>563</v>
      </c>
      <c r="B90" s="74"/>
      <c r="C90" s="75">
        <v>0</v>
      </c>
      <c r="D90" s="77"/>
      <c r="E90" s="188">
        <v>0</v>
      </c>
      <c r="H90" s="23"/>
    </row>
    <row r="91" spans="1:8" ht="27" customHeight="1" x14ac:dyDescent="0.2">
      <c r="A91" s="136" t="s">
        <v>564</v>
      </c>
      <c r="B91" s="74"/>
      <c r="C91" s="75">
        <v>0</v>
      </c>
      <c r="D91" s="77"/>
      <c r="E91" s="188">
        <v>0</v>
      </c>
      <c r="H91" s="23"/>
    </row>
    <row r="92" spans="1:8" ht="27" customHeight="1" x14ac:dyDescent="0.2">
      <c r="A92" s="136" t="s">
        <v>565</v>
      </c>
      <c r="B92" s="74"/>
      <c r="C92" s="75">
        <v>0</v>
      </c>
      <c r="D92" s="77"/>
      <c r="E92" s="188">
        <v>0</v>
      </c>
      <c r="H92" s="23"/>
    </row>
    <row r="93" spans="1:8" ht="27" customHeight="1" x14ac:dyDescent="0.2">
      <c r="A93" s="136" t="s">
        <v>566</v>
      </c>
      <c r="B93" s="74"/>
      <c r="C93" s="75">
        <v>0</v>
      </c>
      <c r="D93" s="77"/>
      <c r="E93" s="188">
        <v>0</v>
      </c>
      <c r="H93" s="23"/>
    </row>
    <row r="94" spans="1:8" ht="27" customHeight="1" x14ac:dyDescent="0.2">
      <c r="A94" s="136" t="s">
        <v>567</v>
      </c>
      <c r="B94" s="74"/>
      <c r="C94" s="75">
        <v>0</v>
      </c>
      <c r="D94" s="77"/>
      <c r="E94" s="188">
        <v>0</v>
      </c>
      <c r="H94" s="23"/>
    </row>
    <row r="95" spans="1:8" ht="27" customHeight="1" x14ac:dyDescent="0.2">
      <c r="A95" s="136" t="s">
        <v>568</v>
      </c>
      <c r="B95" s="74"/>
      <c r="C95" s="75">
        <v>0</v>
      </c>
      <c r="D95" s="77"/>
      <c r="E95" s="188">
        <v>0</v>
      </c>
      <c r="H95" s="23"/>
    </row>
    <row r="96" spans="1:8" ht="27" customHeight="1" x14ac:dyDescent="0.2">
      <c r="A96" s="136" t="s">
        <v>569</v>
      </c>
      <c r="B96" s="74"/>
      <c r="C96" s="75">
        <v>0</v>
      </c>
      <c r="D96" s="77"/>
      <c r="E96" s="188">
        <v>0</v>
      </c>
      <c r="H96" s="23"/>
    </row>
    <row r="97" spans="1:8" ht="27" customHeight="1" x14ac:dyDescent="0.2">
      <c r="A97" s="136" t="s">
        <v>570</v>
      </c>
      <c r="B97" s="74"/>
      <c r="C97" s="75">
        <v>0</v>
      </c>
      <c r="D97" s="77"/>
      <c r="E97" s="188">
        <v>0</v>
      </c>
      <c r="H97" s="23"/>
    </row>
    <row r="98" spans="1:8" ht="27" customHeight="1" x14ac:dyDescent="0.2">
      <c r="A98" s="136" t="s">
        <v>571</v>
      </c>
      <c r="B98" s="74"/>
      <c r="C98" s="75">
        <v>0</v>
      </c>
      <c r="D98" s="77"/>
      <c r="E98" s="188">
        <v>0</v>
      </c>
      <c r="H98" s="23"/>
    </row>
    <row r="99" spans="1:8" ht="27" customHeight="1" x14ac:dyDescent="0.2">
      <c r="A99" s="136" t="s">
        <v>572</v>
      </c>
      <c r="B99" s="74"/>
      <c r="C99" s="75">
        <v>0</v>
      </c>
      <c r="D99" s="77"/>
      <c r="E99" s="188">
        <v>0</v>
      </c>
      <c r="H99" s="23"/>
    </row>
    <row r="100" spans="1:8" ht="27" customHeight="1" x14ac:dyDescent="0.2">
      <c r="A100" s="136" t="s">
        <v>573</v>
      </c>
      <c r="B100" s="74"/>
      <c r="C100" s="75" t="s">
        <v>492</v>
      </c>
      <c r="D100" s="168">
        <v>0</v>
      </c>
      <c r="E100" s="188">
        <v>0</v>
      </c>
      <c r="H100" s="23"/>
    </row>
    <row r="101" spans="1:8" ht="27" customHeight="1" x14ac:dyDescent="0.2">
      <c r="A101" s="136" t="s">
        <v>574</v>
      </c>
      <c r="B101" s="74"/>
      <c r="C101" s="75" t="s">
        <v>494</v>
      </c>
      <c r="D101" s="77"/>
      <c r="E101" s="188">
        <v>0</v>
      </c>
      <c r="H101" s="23"/>
    </row>
    <row r="102" spans="1:8" ht="27" customHeight="1" x14ac:dyDescent="0.2">
      <c r="A102" s="136" t="s">
        <v>575</v>
      </c>
      <c r="B102" s="74"/>
      <c r="C102" s="75" t="s">
        <v>494</v>
      </c>
      <c r="D102" s="77"/>
      <c r="E102" s="188">
        <v>0</v>
      </c>
      <c r="H102" s="23"/>
    </row>
    <row r="103" spans="1:8" ht="27" customHeight="1" x14ac:dyDescent="0.2">
      <c r="A103" s="136" t="s">
        <v>576</v>
      </c>
      <c r="B103" s="74"/>
      <c r="C103" s="75" t="s">
        <v>494</v>
      </c>
      <c r="D103" s="77"/>
      <c r="E103" s="188">
        <v>0</v>
      </c>
      <c r="H103" s="23"/>
    </row>
    <row r="104" spans="1:8" ht="27" customHeight="1" x14ac:dyDescent="0.2">
      <c r="A104" s="136" t="s">
        <v>577</v>
      </c>
      <c r="B104" s="74"/>
      <c r="C104" s="75" t="s">
        <v>494</v>
      </c>
      <c r="D104" s="77"/>
      <c r="E104" s="188">
        <v>0</v>
      </c>
      <c r="H104" s="23"/>
    </row>
    <row r="105" spans="1:8" ht="27" customHeight="1" x14ac:dyDescent="0.2">
      <c r="A105" s="136" t="s">
        <v>578</v>
      </c>
      <c r="B105" s="74"/>
      <c r="C105" s="75" t="s">
        <v>494</v>
      </c>
      <c r="D105" s="77"/>
      <c r="E105" s="188">
        <v>0</v>
      </c>
      <c r="H105" s="23"/>
    </row>
    <row r="106" spans="1:8" ht="27" customHeight="1" x14ac:dyDescent="0.2">
      <c r="A106" s="136" t="s">
        <v>579</v>
      </c>
      <c r="B106" s="74"/>
      <c r="C106" s="75">
        <v>0</v>
      </c>
      <c r="D106" s="77"/>
      <c r="E106" s="188">
        <v>0</v>
      </c>
      <c r="H106" s="23"/>
    </row>
    <row r="107" spans="1:8" ht="27" customHeight="1" x14ac:dyDescent="0.2">
      <c r="A107" s="136" t="s">
        <v>580</v>
      </c>
      <c r="B107" s="74"/>
      <c r="C107" s="75">
        <v>0</v>
      </c>
      <c r="D107" s="77"/>
      <c r="E107" s="188">
        <v>0</v>
      </c>
      <c r="H107" s="23"/>
    </row>
    <row r="108" spans="1:8" ht="27" customHeight="1" x14ac:dyDescent="0.2">
      <c r="A108" s="136" t="s">
        <v>581</v>
      </c>
      <c r="B108" s="74"/>
      <c r="C108" s="75">
        <v>0</v>
      </c>
      <c r="D108" s="77"/>
      <c r="E108" s="188">
        <v>0</v>
      </c>
      <c r="H108" s="23"/>
    </row>
    <row r="109" spans="1:8" ht="27" customHeight="1" x14ac:dyDescent="0.2">
      <c r="A109" s="136" t="s">
        <v>582</v>
      </c>
      <c r="B109" s="74"/>
      <c r="C109" s="75">
        <v>0</v>
      </c>
      <c r="D109" s="77"/>
      <c r="E109" s="188">
        <v>0</v>
      </c>
      <c r="H109" s="23"/>
    </row>
    <row r="110" spans="1:8" ht="27" customHeight="1" x14ac:dyDescent="0.2">
      <c r="A110" s="136" t="s">
        <v>583</v>
      </c>
      <c r="B110" s="74"/>
      <c r="C110" s="75">
        <v>0</v>
      </c>
      <c r="D110" s="77"/>
      <c r="E110" s="188">
        <v>0</v>
      </c>
      <c r="H110" s="23"/>
    </row>
    <row r="111" spans="1:8" ht="27" customHeight="1" x14ac:dyDescent="0.2">
      <c r="A111" s="136" t="s">
        <v>584</v>
      </c>
      <c r="B111" s="74"/>
      <c r="C111" s="75">
        <v>0</v>
      </c>
      <c r="D111" s="77"/>
      <c r="E111" s="188">
        <v>0</v>
      </c>
      <c r="H111" s="23"/>
    </row>
    <row r="112" spans="1:8" ht="27" customHeight="1" x14ac:dyDescent="0.2">
      <c r="A112" s="136" t="s">
        <v>585</v>
      </c>
      <c r="B112" s="74"/>
      <c r="C112" s="75">
        <v>0</v>
      </c>
      <c r="D112" s="77"/>
      <c r="E112" s="188">
        <v>0</v>
      </c>
      <c r="H112" s="23"/>
    </row>
    <row r="113" spans="1:8" ht="27" customHeight="1" x14ac:dyDescent="0.2">
      <c r="A113" s="136" t="s">
        <v>586</v>
      </c>
      <c r="B113" s="74"/>
      <c r="C113" s="75">
        <v>0</v>
      </c>
      <c r="D113" s="77"/>
      <c r="E113" s="188">
        <v>0</v>
      </c>
      <c r="H113" s="23"/>
    </row>
    <row r="114" spans="1:8" ht="27" customHeight="1" x14ac:dyDescent="0.2">
      <c r="A114" s="136" t="s">
        <v>587</v>
      </c>
      <c r="B114" s="74"/>
      <c r="C114" s="75">
        <v>0</v>
      </c>
      <c r="D114" s="77"/>
      <c r="E114" s="188">
        <v>0</v>
      </c>
      <c r="H114" s="23"/>
    </row>
    <row r="115" spans="1:8" ht="27" customHeight="1" x14ac:dyDescent="0.2">
      <c r="A115" s="136" t="s">
        <v>588</v>
      </c>
      <c r="B115" s="74"/>
      <c r="C115" s="75">
        <v>0</v>
      </c>
      <c r="D115" s="77"/>
      <c r="E115" s="188">
        <v>0</v>
      </c>
      <c r="H115" s="23"/>
    </row>
    <row r="116" spans="1:8" ht="27" customHeight="1" x14ac:dyDescent="0.2">
      <c r="A116" s="136" t="s">
        <v>589</v>
      </c>
      <c r="B116" s="74"/>
      <c r="C116" s="75">
        <v>0</v>
      </c>
      <c r="D116" s="77"/>
      <c r="E116" s="188">
        <v>0</v>
      </c>
      <c r="H116" s="23"/>
    </row>
    <row r="117" spans="1:8" ht="27" customHeight="1" x14ac:dyDescent="0.2">
      <c r="A117" s="136" t="s">
        <v>590</v>
      </c>
      <c r="B117" s="74"/>
      <c r="C117" s="75">
        <v>0</v>
      </c>
      <c r="D117" s="77"/>
      <c r="E117" s="188">
        <v>0</v>
      </c>
      <c r="H117" s="23"/>
    </row>
    <row r="118" spans="1:8" ht="27" customHeight="1" x14ac:dyDescent="0.2">
      <c r="A118" s="136" t="s">
        <v>591</v>
      </c>
      <c r="B118" s="74"/>
      <c r="C118" s="75">
        <v>0</v>
      </c>
      <c r="D118" s="77"/>
      <c r="E118" s="188">
        <v>0</v>
      </c>
      <c r="H118" s="23"/>
    </row>
    <row r="119" spans="1:8" ht="27" customHeight="1" x14ac:dyDescent="0.2">
      <c r="A119" s="136" t="s">
        <v>592</v>
      </c>
      <c r="B119" s="74"/>
      <c r="C119" s="75">
        <v>0</v>
      </c>
      <c r="D119" s="77"/>
      <c r="E119" s="188">
        <v>0</v>
      </c>
      <c r="H119" s="23"/>
    </row>
    <row r="120" spans="1:8" ht="27" customHeight="1" x14ac:dyDescent="0.2">
      <c r="A120" s="136" t="s">
        <v>593</v>
      </c>
      <c r="B120" s="74"/>
      <c r="C120" s="75">
        <v>0</v>
      </c>
      <c r="D120" s="77"/>
      <c r="E120" s="188">
        <v>0</v>
      </c>
      <c r="H120" s="23"/>
    </row>
    <row r="121" spans="1:8" ht="27" customHeight="1" x14ac:dyDescent="0.2">
      <c r="A121" s="136" t="s">
        <v>594</v>
      </c>
      <c r="B121" s="74"/>
      <c r="C121" s="75" t="s">
        <v>492</v>
      </c>
      <c r="D121" s="168">
        <v>0</v>
      </c>
      <c r="E121" s="188">
        <v>0</v>
      </c>
      <c r="H121" s="23"/>
    </row>
    <row r="122" spans="1:8" ht="27" customHeight="1" x14ac:dyDescent="0.2">
      <c r="A122" s="136" t="s">
        <v>595</v>
      </c>
      <c r="B122" s="74"/>
      <c r="C122" s="75" t="s">
        <v>494</v>
      </c>
      <c r="D122" s="77"/>
      <c r="E122" s="188">
        <v>0</v>
      </c>
      <c r="H122" s="23"/>
    </row>
    <row r="123" spans="1:8" ht="27" customHeight="1" x14ac:dyDescent="0.2">
      <c r="A123" s="136" t="s">
        <v>596</v>
      </c>
      <c r="B123" s="74"/>
      <c r="C123" s="75" t="s">
        <v>494</v>
      </c>
      <c r="D123" s="77"/>
      <c r="E123" s="188">
        <v>0</v>
      </c>
      <c r="H123" s="23"/>
    </row>
    <row r="124" spans="1:8" ht="27" customHeight="1" x14ac:dyDescent="0.2">
      <c r="A124" s="136" t="s">
        <v>597</v>
      </c>
      <c r="B124" s="74"/>
      <c r="C124" s="75" t="s">
        <v>494</v>
      </c>
      <c r="D124" s="77"/>
      <c r="E124" s="188">
        <v>0</v>
      </c>
      <c r="H124" s="23"/>
    </row>
    <row r="125" spans="1:8" ht="27" customHeight="1" x14ac:dyDescent="0.2">
      <c r="A125" s="136" t="s">
        <v>598</v>
      </c>
      <c r="B125" s="74"/>
      <c r="C125" s="75" t="s">
        <v>494</v>
      </c>
      <c r="D125" s="77"/>
      <c r="E125" s="188">
        <v>0</v>
      </c>
      <c r="H125" s="23"/>
    </row>
    <row r="126" spans="1:8" ht="27" customHeight="1" x14ac:dyDescent="0.2">
      <c r="A126" s="136" t="s">
        <v>599</v>
      </c>
      <c r="B126" s="74"/>
      <c r="C126" s="75" t="s">
        <v>494</v>
      </c>
      <c r="D126" s="77"/>
      <c r="E126" s="188">
        <v>0</v>
      </c>
      <c r="H126" s="23"/>
    </row>
    <row r="127" spans="1:8" ht="27" customHeight="1" x14ac:dyDescent="0.2">
      <c r="A127" s="136" t="s">
        <v>600</v>
      </c>
      <c r="B127" s="74"/>
      <c r="C127" s="75">
        <v>0</v>
      </c>
      <c r="D127" s="77"/>
      <c r="E127" s="188">
        <v>0</v>
      </c>
      <c r="H127" s="23"/>
    </row>
    <row r="128" spans="1:8" ht="27" customHeight="1" x14ac:dyDescent="0.2">
      <c r="A128" s="136" t="s">
        <v>601</v>
      </c>
      <c r="B128" s="74"/>
      <c r="C128" s="75">
        <v>0</v>
      </c>
      <c r="D128" s="77"/>
      <c r="E128" s="188">
        <v>0</v>
      </c>
      <c r="H128" s="23"/>
    </row>
    <row r="129" spans="1:8" ht="27" customHeight="1" x14ac:dyDescent="0.2">
      <c r="A129" s="136" t="s">
        <v>602</v>
      </c>
      <c r="B129" s="74"/>
      <c r="C129" s="75">
        <v>0</v>
      </c>
      <c r="D129" s="77"/>
      <c r="E129" s="188">
        <v>0</v>
      </c>
      <c r="H129" s="23"/>
    </row>
    <row r="130" spans="1:8" ht="27" customHeight="1" x14ac:dyDescent="0.2">
      <c r="A130" s="136" t="s">
        <v>603</v>
      </c>
      <c r="B130" s="74"/>
      <c r="C130" s="75">
        <v>0</v>
      </c>
      <c r="D130" s="77"/>
      <c r="E130" s="188">
        <v>0</v>
      </c>
      <c r="H130" s="23"/>
    </row>
    <row r="131" spans="1:8" ht="27" customHeight="1" x14ac:dyDescent="0.2">
      <c r="A131" s="136" t="s">
        <v>604</v>
      </c>
      <c r="B131" s="74"/>
      <c r="C131" s="75">
        <v>0</v>
      </c>
      <c r="D131" s="77"/>
      <c r="E131" s="188">
        <v>0</v>
      </c>
      <c r="H131" s="23"/>
    </row>
    <row r="132" spans="1:8" ht="27" customHeight="1" x14ac:dyDescent="0.2">
      <c r="A132" s="136" t="s">
        <v>605</v>
      </c>
      <c r="B132" s="74"/>
      <c r="C132" s="75">
        <v>0</v>
      </c>
      <c r="D132" s="77"/>
      <c r="E132" s="188">
        <v>0</v>
      </c>
      <c r="H132" s="23"/>
    </row>
    <row r="133" spans="1:8" ht="27" customHeight="1" x14ac:dyDescent="0.2">
      <c r="A133" s="136" t="s">
        <v>606</v>
      </c>
      <c r="B133" s="74"/>
      <c r="C133" s="75">
        <v>0</v>
      </c>
      <c r="D133" s="77"/>
      <c r="E133" s="188">
        <v>0</v>
      </c>
      <c r="H133" s="23"/>
    </row>
    <row r="134" spans="1:8" ht="27" customHeight="1" x14ac:dyDescent="0.2">
      <c r="A134" s="136" t="s">
        <v>607</v>
      </c>
      <c r="B134" s="74"/>
      <c r="C134" s="75">
        <v>0</v>
      </c>
      <c r="D134" s="77"/>
      <c r="E134" s="188">
        <v>0</v>
      </c>
      <c r="H134" s="23"/>
    </row>
    <row r="135" spans="1:8" ht="27" customHeight="1" x14ac:dyDescent="0.2">
      <c r="A135" s="136" t="s">
        <v>608</v>
      </c>
      <c r="B135" s="74"/>
      <c r="C135" s="75">
        <v>0</v>
      </c>
      <c r="D135" s="77"/>
      <c r="E135" s="188">
        <v>0</v>
      </c>
      <c r="H135" s="23"/>
    </row>
    <row r="136" spans="1:8" ht="27" customHeight="1" x14ac:dyDescent="0.2">
      <c r="A136" s="136" t="s">
        <v>609</v>
      </c>
      <c r="B136" s="74"/>
      <c r="C136" s="75">
        <v>0</v>
      </c>
      <c r="D136" s="77"/>
      <c r="E136" s="188">
        <v>0</v>
      </c>
      <c r="H136" s="23"/>
    </row>
    <row r="137" spans="1:8" ht="27" customHeight="1" x14ac:dyDescent="0.2">
      <c r="A137" s="136" t="s">
        <v>610</v>
      </c>
      <c r="B137" s="74"/>
      <c r="C137" s="75">
        <v>0</v>
      </c>
      <c r="D137" s="77"/>
      <c r="E137" s="188">
        <v>0</v>
      </c>
      <c r="H137" s="23"/>
    </row>
    <row r="138" spans="1:8" ht="27" customHeight="1" x14ac:dyDescent="0.2">
      <c r="A138" s="136" t="s">
        <v>611</v>
      </c>
      <c r="B138" s="74"/>
      <c r="C138" s="75">
        <v>0</v>
      </c>
      <c r="D138" s="77"/>
      <c r="E138" s="188">
        <v>0</v>
      </c>
      <c r="H138" s="23"/>
    </row>
    <row r="139" spans="1:8" ht="27" customHeight="1" x14ac:dyDescent="0.2">
      <c r="A139" s="136" t="s">
        <v>612</v>
      </c>
      <c r="B139" s="74"/>
      <c r="C139" s="75">
        <v>0</v>
      </c>
      <c r="D139" s="77"/>
      <c r="E139" s="188">
        <v>0</v>
      </c>
      <c r="H139" s="23"/>
    </row>
    <row r="140" spans="1:8" ht="27" customHeight="1" x14ac:dyDescent="0.2">
      <c r="A140" s="136" t="s">
        <v>613</v>
      </c>
      <c r="B140" s="74"/>
      <c r="C140" s="75">
        <v>0</v>
      </c>
      <c r="D140" s="77"/>
      <c r="E140" s="188">
        <v>0</v>
      </c>
      <c r="H140" s="23"/>
    </row>
    <row r="141" spans="1:8" ht="27" customHeight="1" x14ac:dyDescent="0.2">
      <c r="A141" s="136" t="s">
        <v>614</v>
      </c>
      <c r="B141" s="74"/>
      <c r="C141" s="75">
        <v>0</v>
      </c>
      <c r="D141" s="77"/>
      <c r="E141" s="188">
        <v>0</v>
      </c>
      <c r="H141" s="23"/>
    </row>
    <row r="142" spans="1:8" ht="27" customHeight="1" x14ac:dyDescent="0.2">
      <c r="A142" s="136" t="s">
        <v>615</v>
      </c>
      <c r="B142" s="74"/>
      <c r="C142" s="75" t="s">
        <v>492</v>
      </c>
      <c r="D142" s="168">
        <v>0</v>
      </c>
      <c r="E142" s="188">
        <v>0</v>
      </c>
      <c r="H142" s="23"/>
    </row>
    <row r="143" spans="1:8" ht="27" customHeight="1" x14ac:dyDescent="0.2">
      <c r="A143" s="136" t="s">
        <v>616</v>
      </c>
      <c r="B143" s="74"/>
      <c r="C143" s="75" t="s">
        <v>494</v>
      </c>
      <c r="D143" s="77"/>
      <c r="E143" s="188">
        <v>0</v>
      </c>
      <c r="H143" s="23"/>
    </row>
    <row r="144" spans="1:8" ht="27" customHeight="1" x14ac:dyDescent="0.2">
      <c r="A144" s="136" t="s">
        <v>617</v>
      </c>
      <c r="B144" s="74"/>
      <c r="C144" s="75" t="s">
        <v>494</v>
      </c>
      <c r="D144" s="77"/>
      <c r="E144" s="188">
        <v>0</v>
      </c>
      <c r="H144" s="23"/>
    </row>
    <row r="145" spans="1:8" ht="27" customHeight="1" x14ac:dyDescent="0.2">
      <c r="A145" s="136" t="s">
        <v>618</v>
      </c>
      <c r="B145" s="74"/>
      <c r="C145" s="75" t="s">
        <v>494</v>
      </c>
      <c r="D145" s="77"/>
      <c r="E145" s="188">
        <v>0</v>
      </c>
      <c r="H145" s="23"/>
    </row>
    <row r="146" spans="1:8" ht="27" customHeight="1" x14ac:dyDescent="0.2">
      <c r="A146" s="136" t="s">
        <v>619</v>
      </c>
      <c r="B146" s="74"/>
      <c r="C146" s="75" t="s">
        <v>494</v>
      </c>
      <c r="D146" s="77"/>
      <c r="E146" s="188">
        <v>0</v>
      </c>
      <c r="H146" s="23"/>
    </row>
    <row r="147" spans="1:8" ht="27" customHeight="1" x14ac:dyDescent="0.2">
      <c r="A147" s="136" t="s">
        <v>620</v>
      </c>
      <c r="B147" s="74"/>
      <c r="C147" s="75" t="s">
        <v>494</v>
      </c>
      <c r="D147" s="77"/>
      <c r="E147" s="188">
        <v>0</v>
      </c>
      <c r="H147" s="23"/>
    </row>
    <row r="148" spans="1:8" ht="27" customHeight="1" x14ac:dyDescent="0.2">
      <c r="A148" s="136" t="s">
        <v>621</v>
      </c>
      <c r="B148" s="74"/>
      <c r="C148" s="75">
        <v>0</v>
      </c>
      <c r="D148" s="77"/>
      <c r="E148" s="188">
        <v>0</v>
      </c>
      <c r="H148" s="23"/>
    </row>
    <row r="149" spans="1:8" ht="27" customHeight="1" x14ac:dyDescent="0.2">
      <c r="A149" s="136" t="s">
        <v>622</v>
      </c>
      <c r="B149" s="74"/>
      <c r="C149" s="75">
        <v>0</v>
      </c>
      <c r="D149" s="77"/>
      <c r="E149" s="188">
        <v>0</v>
      </c>
      <c r="H149" s="23"/>
    </row>
    <row r="150" spans="1:8" ht="27" customHeight="1" x14ac:dyDescent="0.2">
      <c r="A150" s="136" t="s">
        <v>623</v>
      </c>
      <c r="B150" s="74"/>
      <c r="C150" s="75">
        <v>0</v>
      </c>
      <c r="D150" s="77"/>
      <c r="E150" s="188">
        <v>0</v>
      </c>
      <c r="H150" s="23"/>
    </row>
    <row r="151" spans="1:8" ht="27" customHeight="1" x14ac:dyDescent="0.2">
      <c r="A151" s="136" t="s">
        <v>624</v>
      </c>
      <c r="B151" s="74"/>
      <c r="C151" s="75">
        <v>0</v>
      </c>
      <c r="D151" s="77"/>
      <c r="E151" s="188">
        <v>0</v>
      </c>
      <c r="H151" s="23"/>
    </row>
    <row r="152" spans="1:8" ht="27" customHeight="1" x14ac:dyDescent="0.2">
      <c r="A152" s="136" t="s">
        <v>625</v>
      </c>
      <c r="B152" s="74"/>
      <c r="C152" s="75">
        <v>0</v>
      </c>
      <c r="D152" s="77"/>
      <c r="E152" s="188">
        <v>0</v>
      </c>
      <c r="H152" s="23"/>
    </row>
    <row r="153" spans="1:8" ht="27" customHeight="1" x14ac:dyDescent="0.2">
      <c r="A153" s="136" t="s">
        <v>626</v>
      </c>
      <c r="B153" s="74"/>
      <c r="C153" s="75">
        <v>0</v>
      </c>
      <c r="D153" s="77"/>
      <c r="E153" s="188">
        <v>0</v>
      </c>
      <c r="H153" s="23"/>
    </row>
    <row r="154" spans="1:8" ht="27" customHeight="1" x14ac:dyDescent="0.2">
      <c r="A154" s="136" t="s">
        <v>627</v>
      </c>
      <c r="B154" s="74"/>
      <c r="C154" s="75">
        <v>0</v>
      </c>
      <c r="D154" s="77"/>
      <c r="E154" s="188">
        <v>0</v>
      </c>
      <c r="H154" s="23"/>
    </row>
    <row r="155" spans="1:8" ht="27" customHeight="1" x14ac:dyDescent="0.2">
      <c r="A155" s="136" t="s">
        <v>628</v>
      </c>
      <c r="B155" s="74"/>
      <c r="C155" s="75">
        <v>0</v>
      </c>
      <c r="D155" s="77"/>
      <c r="E155" s="188">
        <v>0</v>
      </c>
      <c r="H155" s="23"/>
    </row>
    <row r="156" spans="1:8" ht="27" customHeight="1" x14ac:dyDescent="0.2">
      <c r="A156" s="136" t="s">
        <v>629</v>
      </c>
      <c r="B156" s="74"/>
      <c r="C156" s="75">
        <v>0</v>
      </c>
      <c r="D156" s="77"/>
      <c r="E156" s="188">
        <v>0</v>
      </c>
      <c r="H156" s="23"/>
    </row>
    <row r="157" spans="1:8" ht="27" customHeight="1" x14ac:dyDescent="0.2">
      <c r="A157" s="136" t="s">
        <v>630</v>
      </c>
      <c r="B157" s="74"/>
      <c r="C157" s="75">
        <v>0</v>
      </c>
      <c r="D157" s="77"/>
      <c r="E157" s="188">
        <v>0</v>
      </c>
      <c r="H157" s="23"/>
    </row>
    <row r="158" spans="1:8" ht="27" customHeight="1" x14ac:dyDescent="0.2">
      <c r="A158" s="136" t="s">
        <v>631</v>
      </c>
      <c r="B158" s="74"/>
      <c r="C158" s="75">
        <v>0</v>
      </c>
      <c r="D158" s="77"/>
      <c r="E158" s="188">
        <v>0</v>
      </c>
      <c r="H158" s="23"/>
    </row>
    <row r="159" spans="1:8" ht="27" customHeight="1" x14ac:dyDescent="0.2">
      <c r="A159" s="136" t="s">
        <v>632</v>
      </c>
      <c r="B159" s="74"/>
      <c r="C159" s="75">
        <v>0</v>
      </c>
      <c r="D159" s="77"/>
      <c r="E159" s="188">
        <v>0</v>
      </c>
      <c r="H159" s="23"/>
    </row>
    <row r="160" spans="1:8" ht="27" customHeight="1" x14ac:dyDescent="0.2">
      <c r="A160" s="136" t="s">
        <v>633</v>
      </c>
      <c r="B160" s="74"/>
      <c r="C160" s="75">
        <v>0</v>
      </c>
      <c r="D160" s="77"/>
      <c r="E160" s="188">
        <v>0</v>
      </c>
      <c r="H160" s="23"/>
    </row>
    <row r="161" spans="1:8" ht="27" customHeight="1" x14ac:dyDescent="0.2">
      <c r="A161" s="136" t="s">
        <v>634</v>
      </c>
      <c r="B161" s="74"/>
      <c r="C161" s="75">
        <v>0</v>
      </c>
      <c r="D161" s="77"/>
      <c r="E161" s="188">
        <v>0</v>
      </c>
      <c r="H161" s="23"/>
    </row>
    <row r="162" spans="1:8" ht="27" customHeight="1" x14ac:dyDescent="0.2">
      <c r="A162" s="136" t="s">
        <v>635</v>
      </c>
      <c r="B162" s="74"/>
      <c r="C162" s="75">
        <v>0</v>
      </c>
      <c r="D162" s="77"/>
      <c r="E162" s="188">
        <v>0</v>
      </c>
      <c r="H162" s="23"/>
    </row>
    <row r="163" spans="1:8" ht="15" x14ac:dyDescent="0.2">
      <c r="A163" s="57" t="s">
        <v>469</v>
      </c>
    </row>
    <row r="164" spans="1:8" ht="15" x14ac:dyDescent="0.2">
      <c r="A164" s="57" t="s">
        <v>470</v>
      </c>
    </row>
    <row r="165" spans="1:8" ht="15" x14ac:dyDescent="0.2"/>
  </sheetData>
  <mergeCells count="2">
    <mergeCell ref="B1:C1"/>
    <mergeCell ref="A2:E2"/>
  </mergeCells>
  <conditionalFormatting sqref="E5:E162">
    <cfRule type="expression" dxfId="3" priority="1">
      <formula>ABS(E5)&lt;0.005</formula>
    </cfRule>
  </conditionalFormatting>
  <hyperlinks>
    <hyperlink ref="A1" location="Overview!A1" display="Back to Overview" xr:uid="{00000000-0004-0000-0900-000000000000}"/>
  </hyperlinks>
  <pageMargins left="0.39370078740157483" right="0.39370078740157483" top="0.9055118110236221" bottom="0.74803149606299213" header="0.51181102362204722" footer="0.51181102362204722"/>
  <pageSetup paperSize="9" scale="83" fitToHeight="10" orientation="portrait" r:id="rId1"/>
  <headerFooter scaleWithDoc="0">
    <oddHeader>&amp;L&amp;"Trebuchet MS,Bold"
Annex 7 &amp;"Trebuchet MS,Regular"- Schedule of Charges to recover Excess Supplier of Last Resort pass-through costs</oddHeader>
    <oddFooter>&amp;C_x000D_&amp;1#&amp;"Aptos"&amp;12&amp;K008000 Internal Use</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0">
    <pageSetUpPr fitToPage="1"/>
  </sheetPr>
  <dimension ref="A1:G5"/>
  <sheetViews>
    <sheetView zoomScale="90" zoomScaleNormal="90" zoomScaleSheetLayoutView="100" workbookViewId="0"/>
  </sheetViews>
  <sheetFormatPr defaultColWidth="9.140625" defaultRowHeight="27.75" customHeight="1" x14ac:dyDescent="0.2"/>
  <cols>
    <col min="1" max="1" width="29.85546875" style="57" customWidth="1"/>
    <col min="2" max="2" width="48.5703125" style="57" customWidth="1"/>
    <col min="3" max="4" width="23.7109375" style="81" customWidth="1"/>
    <col min="5" max="5" width="15.5703125" style="57" customWidth="1"/>
    <col min="6" max="16384" width="9.140625" style="57"/>
  </cols>
  <sheetData>
    <row r="1" spans="1:7" ht="27.75" customHeight="1" x14ac:dyDescent="0.3">
      <c r="A1" s="85" t="s">
        <v>17</v>
      </c>
      <c r="B1" s="81"/>
      <c r="C1" s="57"/>
      <c r="E1" s="169"/>
      <c r="F1" s="60"/>
      <c r="G1" s="60"/>
    </row>
    <row r="2" spans="1:7" s="170" customFormat="1" ht="22.5" customHeight="1" x14ac:dyDescent="0.2">
      <c r="A2" s="235" t="str">
        <f>Overview!B4&amp; " - Effective from "&amp;Overview!D4&amp;" - "&amp;Overview!E4&amp;" Nodal/Zonal charges"</f>
        <v>Aidien Limited - GSP_G - Effective from 1 April 2027 - Final Nodal/Zonal charges</v>
      </c>
      <c r="B2" s="236"/>
      <c r="C2" s="236"/>
      <c r="D2" s="237"/>
    </row>
    <row r="3" spans="1:7" ht="60.75" customHeight="1" x14ac:dyDescent="0.2">
      <c r="A3" s="171" t="s">
        <v>268</v>
      </c>
      <c r="B3" s="171" t="s">
        <v>1</v>
      </c>
      <c r="C3" s="171" t="s">
        <v>256</v>
      </c>
      <c r="D3" s="171" t="s">
        <v>257</v>
      </c>
    </row>
    <row r="4" spans="1:7" ht="21.75" customHeight="1" x14ac:dyDescent="0.2">
      <c r="A4" s="172"/>
      <c r="B4" s="173"/>
      <c r="C4" s="174"/>
      <c r="D4" s="174"/>
    </row>
    <row r="5" spans="1:7" ht="21.75" customHeight="1" x14ac:dyDescent="0.2">
      <c r="A5" s="172"/>
      <c r="B5" s="173"/>
      <c r="C5" s="174"/>
      <c r="D5" s="174"/>
    </row>
  </sheetData>
  <sheetProtection selectLockedCells="1" selectUnlockedCells="1"/>
  <customSheetViews>
    <customSheetView guid="{5032A364-B81A-48DA-88DA-AB3B86B47EE9}" scale="70" fitToPage="1">
      <selection activeCell="A2" sqref="A2:XFD3"/>
      <pageMargins left="0.39370078740157483" right="0.35433070866141736" top="0.82677165354330717" bottom="0.74803149606299213" header="0.51181102362204722" footer="0.51181102362204722"/>
      <pageSetup paperSize="9" scale="64" fitToHeight="0" orientation="portrait" r:id="rId1"/>
      <headerFooter differentFirst="1" scaleWithDoc="0">
        <oddFooter>&amp;C&amp;P of &amp;N</oddFooter>
        <firstHeader>&amp;L
Annex 6 - Un-scaled [nodal /network group] costs</firstHeader>
        <firstFooter>&amp;C&amp;P of &amp;N</firstFooter>
      </headerFooter>
    </customSheetView>
  </customSheetViews>
  <mergeCells count="1">
    <mergeCell ref="A2:D2"/>
  </mergeCells>
  <phoneticPr fontId="6" type="noConversion"/>
  <hyperlinks>
    <hyperlink ref="A1" location="Overview!A1" display="Back to Overview" xr:uid="{00000000-0004-0000-0A00-000000000000}"/>
  </hyperlinks>
  <pageMargins left="0.39370078740157483" right="0.35433070866141736" top="0.82677165354330717" bottom="0.74803149606299213" header="0.51181102362204722" footer="0.51181102362204722"/>
  <pageSetup paperSize="9" scale="77" fitToHeight="0" orientation="portrait" r:id="rId2"/>
  <headerFooter differentFirst="1" scaleWithDoc="0">
    <oddFooter>&amp;C_x000D_&amp;1#&amp;"Aptos"&amp;12&amp;K008000 Internal Use</oddFooter>
    <firstHeader>&amp;LUn-scaled [nodal /network group] costs</firstHeader>
    <firstFooter>&amp;C_x000D_&amp;1#&amp;"Aptos"&amp;12&amp;K008000 Internal Use</first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H1204"/>
  <sheetViews>
    <sheetView zoomScale="90" zoomScaleNormal="90" zoomScaleSheetLayoutView="100" workbookViewId="0"/>
  </sheetViews>
  <sheetFormatPr defaultColWidth="11.5703125" defaultRowHeight="12.75" x14ac:dyDescent="0.2"/>
  <cols>
    <col min="1" max="1" width="13.85546875" style="4" customWidth="1"/>
    <col min="2" max="2" width="37.42578125" style="4" bestFit="1" customWidth="1"/>
    <col min="3" max="3" width="19" style="5" customWidth="1"/>
    <col min="4" max="4" width="5.28515625" style="4" bestFit="1" customWidth="1"/>
    <col min="5" max="5" width="4.7109375" style="4" customWidth="1"/>
    <col min="6" max="6" width="29.140625" style="4" bestFit="1" customWidth="1"/>
    <col min="7" max="7" width="11.5703125" style="4"/>
    <col min="8" max="8" width="64.5703125" style="4" bestFit="1" customWidth="1"/>
    <col min="9" max="16384" width="11.5703125" style="4"/>
  </cols>
  <sheetData>
    <row r="1" spans="1:8" ht="26.25" customHeight="1" x14ac:dyDescent="0.35">
      <c r="A1" s="41" t="s">
        <v>17</v>
      </c>
      <c r="H1" s="43"/>
    </row>
    <row r="2" spans="1:8" ht="12.75" customHeight="1" x14ac:dyDescent="0.2">
      <c r="A2" s="41"/>
    </row>
    <row r="3" spans="1:8" ht="12.75" customHeight="1" x14ac:dyDescent="0.2">
      <c r="A3" s="41"/>
    </row>
    <row r="4" spans="1:8" ht="12.75" customHeight="1" x14ac:dyDescent="0.2">
      <c r="A4" s="41"/>
    </row>
    <row r="5" spans="1:8" ht="12.75" customHeight="1" x14ac:dyDescent="0.2">
      <c r="A5" s="41"/>
    </row>
    <row r="6" spans="1:8" ht="12.75" customHeight="1" x14ac:dyDescent="0.2">
      <c r="A6" s="41"/>
    </row>
    <row r="7" spans="1:8" ht="12.75" customHeight="1" x14ac:dyDescent="0.2">
      <c r="A7" s="41"/>
    </row>
    <row r="8" spans="1:8" ht="12.75" customHeight="1" x14ac:dyDescent="0.2">
      <c r="A8" s="41"/>
    </row>
    <row r="9" spans="1:8" ht="12.75" customHeight="1" x14ac:dyDescent="0.2">
      <c r="A9" s="41"/>
    </row>
    <row r="10" spans="1:8" ht="12.75" customHeight="1" x14ac:dyDescent="0.2">
      <c r="A10" s="41"/>
    </row>
    <row r="11" spans="1:8" ht="12.75" customHeight="1" x14ac:dyDescent="0.2">
      <c r="A11" s="41"/>
    </row>
    <row r="12" spans="1:8" ht="12.75" customHeight="1" x14ac:dyDescent="0.2">
      <c r="A12" s="41"/>
    </row>
    <row r="13" spans="1:8" ht="12.75" customHeight="1" x14ac:dyDescent="0.2">
      <c r="A13" s="41"/>
    </row>
    <row r="14" spans="1:8" ht="12.75" customHeight="1" x14ac:dyDescent="0.2">
      <c r="A14" s="41"/>
    </row>
    <row r="15" spans="1:8" ht="12.75" customHeight="1" x14ac:dyDescent="0.2">
      <c r="A15" s="41"/>
    </row>
    <row r="16" spans="1:8" ht="12.75" customHeight="1" x14ac:dyDescent="0.2">
      <c r="A16" s="41"/>
    </row>
    <row r="17" spans="1:8" ht="12.75" customHeight="1" x14ac:dyDescent="0.2">
      <c r="A17" s="41"/>
    </row>
    <row r="18" spans="1:8" ht="12.75" customHeight="1" x14ac:dyDescent="0.2">
      <c r="A18" s="41"/>
    </row>
    <row r="19" spans="1:8" ht="12.75" customHeight="1" x14ac:dyDescent="0.2">
      <c r="A19" s="41"/>
    </row>
    <row r="20" spans="1:8" ht="12.75" customHeight="1" x14ac:dyDescent="0.2">
      <c r="A20" s="41"/>
    </row>
    <row r="21" spans="1:8" ht="12.75" customHeight="1" x14ac:dyDescent="0.2">
      <c r="A21" s="41"/>
    </row>
    <row r="22" spans="1:8" ht="12.75" customHeight="1" x14ac:dyDescent="0.2">
      <c r="A22" s="41"/>
    </row>
    <row r="23" spans="1:8" ht="12.75" customHeight="1" x14ac:dyDescent="0.2">
      <c r="A23" s="41"/>
    </row>
    <row r="24" spans="1:8" ht="12.75" customHeight="1" x14ac:dyDescent="0.2">
      <c r="A24" s="41"/>
    </row>
    <row r="25" spans="1:8" ht="12.75" customHeight="1" x14ac:dyDescent="0.2">
      <c r="A25" s="41"/>
    </row>
    <row r="26" spans="1:8" ht="12.75" customHeight="1" x14ac:dyDescent="0.2">
      <c r="A26" s="41"/>
    </row>
    <row r="27" spans="1:8" ht="12.75" customHeight="1" x14ac:dyDescent="0.2">
      <c r="A27" s="41"/>
    </row>
    <row r="28" spans="1:8" s="3" customFormat="1" ht="51" x14ac:dyDescent="0.2">
      <c r="A28" s="7" t="s">
        <v>31</v>
      </c>
      <c r="B28" s="7" t="s">
        <v>32</v>
      </c>
      <c r="C28" s="7" t="s">
        <v>33</v>
      </c>
      <c r="D28" s="6"/>
      <c r="E28" s="6"/>
      <c r="F28" s="7" t="s">
        <v>251</v>
      </c>
      <c r="G28" s="7" t="s">
        <v>252</v>
      </c>
      <c r="H28" s="7" t="s">
        <v>253</v>
      </c>
    </row>
    <row r="29" spans="1:8" x14ac:dyDescent="0.2">
      <c r="A29" s="44">
        <v>3</v>
      </c>
      <c r="B29" s="19" t="s">
        <v>34</v>
      </c>
      <c r="C29" s="45" t="s">
        <v>380</v>
      </c>
      <c r="F29" s="4" t="s">
        <v>381</v>
      </c>
      <c r="G29" s="16">
        <v>43626</v>
      </c>
      <c r="H29" s="4" t="s">
        <v>382</v>
      </c>
    </row>
    <row r="30" spans="1:8" x14ac:dyDescent="0.2">
      <c r="A30" s="44">
        <v>4</v>
      </c>
      <c r="B30" s="19" t="s">
        <v>34</v>
      </c>
      <c r="C30" s="45" t="s">
        <v>380</v>
      </c>
      <c r="F30" s="4" t="s">
        <v>383</v>
      </c>
      <c r="G30" s="16">
        <v>43626</v>
      </c>
      <c r="H30" s="4" t="s">
        <v>382</v>
      </c>
    </row>
    <row r="31" spans="1:8" x14ac:dyDescent="0.2">
      <c r="A31" s="44">
        <v>5</v>
      </c>
      <c r="B31" s="19" t="s">
        <v>35</v>
      </c>
      <c r="C31" s="45" t="s">
        <v>380</v>
      </c>
      <c r="F31" s="4" t="s">
        <v>384</v>
      </c>
      <c r="G31" s="16">
        <v>43626</v>
      </c>
      <c r="H31" s="4" t="s">
        <v>382</v>
      </c>
    </row>
    <row r="32" spans="1:8" x14ac:dyDescent="0.2">
      <c r="A32" s="44">
        <v>6</v>
      </c>
      <c r="B32" s="19" t="s">
        <v>36</v>
      </c>
      <c r="C32" s="45" t="s">
        <v>380</v>
      </c>
      <c r="F32" s="4" t="s">
        <v>385</v>
      </c>
      <c r="G32" s="16">
        <v>43626</v>
      </c>
      <c r="H32" s="4" t="s">
        <v>386</v>
      </c>
    </row>
    <row r="33" spans="1:8" x14ac:dyDescent="0.2">
      <c r="A33" s="44">
        <v>7</v>
      </c>
      <c r="B33" s="19" t="s">
        <v>36</v>
      </c>
      <c r="C33" s="45" t="s">
        <v>380</v>
      </c>
      <c r="G33" s="16"/>
      <c r="H33" s="17"/>
    </row>
    <row r="34" spans="1:8" x14ac:dyDescent="0.2">
      <c r="A34" s="44">
        <v>8</v>
      </c>
      <c r="B34" s="19" t="s">
        <v>36</v>
      </c>
      <c r="C34" s="45" t="s">
        <v>380</v>
      </c>
      <c r="F34" s="17"/>
      <c r="G34" s="16"/>
    </row>
    <row r="35" spans="1:8" x14ac:dyDescent="0.2">
      <c r="A35" s="44">
        <v>9</v>
      </c>
      <c r="B35" s="19" t="s">
        <v>36</v>
      </c>
      <c r="C35" s="45" t="s">
        <v>380</v>
      </c>
      <c r="G35" s="16"/>
      <c r="H35" s="17"/>
    </row>
    <row r="36" spans="1:8" x14ac:dyDescent="0.2">
      <c r="A36" s="44">
        <v>10</v>
      </c>
      <c r="B36" s="19" t="s">
        <v>36</v>
      </c>
      <c r="C36" s="45" t="s">
        <v>380</v>
      </c>
      <c r="G36" s="16"/>
      <c r="H36" s="17"/>
    </row>
    <row r="37" spans="1:8" x14ac:dyDescent="0.2">
      <c r="A37" s="44">
        <v>11</v>
      </c>
      <c r="B37" s="19" t="s">
        <v>36</v>
      </c>
      <c r="C37" s="45" t="s">
        <v>380</v>
      </c>
      <c r="G37" s="16"/>
    </row>
    <row r="38" spans="1:8" x14ac:dyDescent="0.2">
      <c r="A38" s="44">
        <v>12</v>
      </c>
      <c r="B38" s="19" t="s">
        <v>36</v>
      </c>
      <c r="C38" s="45" t="s">
        <v>380</v>
      </c>
      <c r="G38" s="16"/>
    </row>
    <row r="39" spans="1:8" x14ac:dyDescent="0.2">
      <c r="A39" s="44">
        <v>13</v>
      </c>
      <c r="B39" s="19" t="s">
        <v>37</v>
      </c>
      <c r="C39" s="45" t="s">
        <v>380</v>
      </c>
      <c r="G39" s="16"/>
    </row>
    <row r="40" spans="1:8" x14ac:dyDescent="0.2">
      <c r="A40" s="44">
        <v>15</v>
      </c>
      <c r="B40" s="19" t="s">
        <v>37</v>
      </c>
      <c r="C40" s="45" t="s">
        <v>380</v>
      </c>
      <c r="G40" s="16"/>
    </row>
    <row r="41" spans="1:8" x14ac:dyDescent="0.2">
      <c r="A41" s="44">
        <v>16</v>
      </c>
      <c r="B41" s="19" t="s">
        <v>38</v>
      </c>
      <c r="C41" s="45" t="s">
        <v>380</v>
      </c>
      <c r="G41" s="16"/>
    </row>
    <row r="42" spans="1:8" x14ac:dyDescent="0.2">
      <c r="A42" s="44">
        <v>17</v>
      </c>
      <c r="B42" s="19" t="s">
        <v>38</v>
      </c>
      <c r="C42" s="45" t="s">
        <v>380</v>
      </c>
      <c r="G42" s="16"/>
    </row>
    <row r="43" spans="1:8" x14ac:dyDescent="0.2">
      <c r="A43" s="44">
        <v>18</v>
      </c>
      <c r="B43" s="19" t="s">
        <v>38</v>
      </c>
      <c r="C43" s="45" t="s">
        <v>380</v>
      </c>
      <c r="G43" s="16"/>
    </row>
    <row r="44" spans="1:8" x14ac:dyDescent="0.2">
      <c r="A44" s="44">
        <v>19</v>
      </c>
      <c r="B44" s="19" t="s">
        <v>38</v>
      </c>
      <c r="C44" s="45" t="s">
        <v>380</v>
      </c>
      <c r="G44" s="16"/>
    </row>
    <row r="45" spans="1:8" x14ac:dyDescent="0.2">
      <c r="A45" s="44">
        <v>20</v>
      </c>
      <c r="B45" s="19" t="s">
        <v>38</v>
      </c>
      <c r="C45" s="45" t="s">
        <v>380</v>
      </c>
      <c r="G45" s="16"/>
    </row>
    <row r="46" spans="1:8" x14ac:dyDescent="0.2">
      <c r="A46" s="44">
        <v>21</v>
      </c>
      <c r="B46" s="19" t="s">
        <v>38</v>
      </c>
      <c r="C46" s="45" t="s">
        <v>380</v>
      </c>
      <c r="G46" s="16"/>
    </row>
    <row r="47" spans="1:8" x14ac:dyDescent="0.2">
      <c r="A47" s="44">
        <v>22</v>
      </c>
      <c r="B47" s="19" t="s">
        <v>38</v>
      </c>
      <c r="C47" s="45" t="s">
        <v>380</v>
      </c>
      <c r="G47" s="16"/>
    </row>
    <row r="48" spans="1:8" x14ac:dyDescent="0.2">
      <c r="A48" s="44">
        <v>23</v>
      </c>
      <c r="B48" s="19" t="s">
        <v>39</v>
      </c>
      <c r="C48" s="45" t="s">
        <v>380</v>
      </c>
      <c r="G48" s="16"/>
    </row>
    <row r="49" spans="1:7" x14ac:dyDescent="0.2">
      <c r="A49" s="44">
        <v>24</v>
      </c>
      <c r="B49" s="19" t="s">
        <v>39</v>
      </c>
      <c r="C49" s="45" t="s">
        <v>380</v>
      </c>
      <c r="G49" s="16"/>
    </row>
    <row r="50" spans="1:7" x14ac:dyDescent="0.2">
      <c r="A50" s="44">
        <v>25</v>
      </c>
      <c r="B50" s="19" t="s">
        <v>39</v>
      </c>
      <c r="C50" s="45" t="s">
        <v>380</v>
      </c>
      <c r="G50" s="16"/>
    </row>
    <row r="51" spans="1:7" x14ac:dyDescent="0.2">
      <c r="A51" s="44">
        <v>26</v>
      </c>
      <c r="B51" s="19" t="s">
        <v>39</v>
      </c>
      <c r="C51" s="45" t="s">
        <v>380</v>
      </c>
      <c r="G51" s="16"/>
    </row>
    <row r="52" spans="1:7" x14ac:dyDescent="0.2">
      <c r="A52" s="44">
        <v>28</v>
      </c>
      <c r="B52" s="19" t="s">
        <v>39</v>
      </c>
      <c r="C52" s="45" t="s">
        <v>380</v>
      </c>
      <c r="G52" s="16"/>
    </row>
    <row r="53" spans="1:7" x14ac:dyDescent="0.2">
      <c r="A53" s="44">
        <v>29</v>
      </c>
      <c r="B53" s="19" t="s">
        <v>39</v>
      </c>
      <c r="C53" s="45" t="s">
        <v>380</v>
      </c>
      <c r="G53" s="16"/>
    </row>
    <row r="54" spans="1:7" x14ac:dyDescent="0.2">
      <c r="A54" s="44">
        <v>30</v>
      </c>
      <c r="B54" s="19" t="s">
        <v>39</v>
      </c>
      <c r="C54" s="45" t="s">
        <v>380</v>
      </c>
      <c r="G54" s="16"/>
    </row>
    <row r="55" spans="1:7" x14ac:dyDescent="0.2">
      <c r="A55" s="44">
        <v>31</v>
      </c>
      <c r="B55" s="19" t="s">
        <v>39</v>
      </c>
      <c r="C55" s="45" t="s">
        <v>380</v>
      </c>
      <c r="G55" s="16"/>
    </row>
    <row r="56" spans="1:7" x14ac:dyDescent="0.2">
      <c r="A56" s="44">
        <v>32</v>
      </c>
      <c r="B56" s="19" t="s">
        <v>39</v>
      </c>
      <c r="C56" s="45" t="s">
        <v>380</v>
      </c>
      <c r="G56" s="16"/>
    </row>
    <row r="57" spans="1:7" x14ac:dyDescent="0.2">
      <c r="A57" s="44">
        <v>33</v>
      </c>
      <c r="B57" s="19" t="s">
        <v>39</v>
      </c>
      <c r="C57" s="45" t="s">
        <v>380</v>
      </c>
      <c r="G57" s="16"/>
    </row>
    <row r="58" spans="1:7" x14ac:dyDescent="0.2">
      <c r="A58" s="44">
        <v>34</v>
      </c>
      <c r="B58" s="19" t="s">
        <v>39</v>
      </c>
      <c r="C58" s="45" t="s">
        <v>380</v>
      </c>
      <c r="G58" s="16"/>
    </row>
    <row r="59" spans="1:7" x14ac:dyDescent="0.2">
      <c r="A59" s="44">
        <v>35</v>
      </c>
      <c r="B59" s="19" t="s">
        <v>39</v>
      </c>
      <c r="C59" s="45" t="s">
        <v>380</v>
      </c>
      <c r="G59" s="16"/>
    </row>
    <row r="60" spans="1:7" x14ac:dyDescent="0.2">
      <c r="A60" s="44">
        <v>36</v>
      </c>
      <c r="B60" s="19" t="s">
        <v>39</v>
      </c>
      <c r="C60" s="45" t="s">
        <v>380</v>
      </c>
      <c r="G60" s="16"/>
    </row>
    <row r="61" spans="1:7" x14ac:dyDescent="0.2">
      <c r="A61" s="44">
        <v>37</v>
      </c>
      <c r="B61" s="19" t="s">
        <v>39</v>
      </c>
      <c r="C61" s="45" t="s">
        <v>380</v>
      </c>
      <c r="G61" s="16"/>
    </row>
    <row r="62" spans="1:7" x14ac:dyDescent="0.2">
      <c r="A62" s="44">
        <v>38</v>
      </c>
      <c r="B62" s="19" t="s">
        <v>39</v>
      </c>
      <c r="C62" s="45" t="s">
        <v>380</v>
      </c>
      <c r="G62" s="16"/>
    </row>
    <row r="63" spans="1:7" x14ac:dyDescent="0.2">
      <c r="A63" s="44">
        <v>39</v>
      </c>
      <c r="B63" s="19" t="s">
        <v>39</v>
      </c>
      <c r="C63" s="45" t="s">
        <v>380</v>
      </c>
      <c r="G63" s="16"/>
    </row>
    <row r="64" spans="1:7" x14ac:dyDescent="0.2">
      <c r="A64" s="44">
        <v>40</v>
      </c>
      <c r="B64" s="19" t="s">
        <v>38</v>
      </c>
      <c r="C64" s="45" t="s">
        <v>380</v>
      </c>
      <c r="G64" s="16"/>
    </row>
    <row r="65" spans="1:7" x14ac:dyDescent="0.2">
      <c r="A65" s="44">
        <v>41</v>
      </c>
      <c r="B65" s="19" t="s">
        <v>40</v>
      </c>
      <c r="C65" s="45" t="s">
        <v>380</v>
      </c>
      <c r="G65" s="16"/>
    </row>
    <row r="66" spans="1:7" x14ac:dyDescent="0.2">
      <c r="A66" s="44">
        <v>42</v>
      </c>
      <c r="B66" s="19" t="s">
        <v>41</v>
      </c>
      <c r="C66" s="45" t="s">
        <v>380</v>
      </c>
      <c r="G66" s="16"/>
    </row>
    <row r="67" spans="1:7" x14ac:dyDescent="0.2">
      <c r="A67" s="44">
        <v>43</v>
      </c>
      <c r="B67" s="19" t="s">
        <v>41</v>
      </c>
      <c r="C67" s="45" t="s">
        <v>380</v>
      </c>
      <c r="G67" s="16"/>
    </row>
    <row r="68" spans="1:7" x14ac:dyDescent="0.2">
      <c r="A68" s="44">
        <v>44</v>
      </c>
      <c r="B68" s="19" t="s">
        <v>40</v>
      </c>
      <c r="C68" s="45" t="s">
        <v>380</v>
      </c>
      <c r="G68" s="16"/>
    </row>
    <row r="69" spans="1:7" x14ac:dyDescent="0.2">
      <c r="A69" s="44">
        <v>45</v>
      </c>
      <c r="B69" s="19" t="s">
        <v>42</v>
      </c>
      <c r="C69" s="45" t="s">
        <v>380</v>
      </c>
      <c r="G69" s="16"/>
    </row>
    <row r="70" spans="1:7" x14ac:dyDescent="0.2">
      <c r="A70" s="44">
        <v>46</v>
      </c>
      <c r="B70" s="19" t="s">
        <v>43</v>
      </c>
      <c r="C70" s="45" t="s">
        <v>380</v>
      </c>
      <c r="G70" s="16"/>
    </row>
    <row r="71" spans="1:7" x14ac:dyDescent="0.2">
      <c r="A71" s="44">
        <v>47</v>
      </c>
      <c r="B71" s="19" t="s">
        <v>44</v>
      </c>
      <c r="C71" s="45" t="s">
        <v>380</v>
      </c>
      <c r="G71" s="16"/>
    </row>
    <row r="72" spans="1:7" x14ac:dyDescent="0.2">
      <c r="A72" s="44">
        <v>48</v>
      </c>
      <c r="B72" s="19" t="s">
        <v>45</v>
      </c>
      <c r="C72" s="45" t="s">
        <v>380</v>
      </c>
      <c r="G72" s="16"/>
    </row>
    <row r="73" spans="1:7" x14ac:dyDescent="0.2">
      <c r="A73" s="44">
        <v>49</v>
      </c>
      <c r="B73" s="19" t="s">
        <v>38</v>
      </c>
      <c r="C73" s="45" t="s">
        <v>380</v>
      </c>
      <c r="G73" s="16"/>
    </row>
    <row r="74" spans="1:7" x14ac:dyDescent="0.2">
      <c r="A74" s="44">
        <v>50</v>
      </c>
      <c r="B74" s="19" t="s">
        <v>46</v>
      </c>
      <c r="C74" s="45" t="s">
        <v>380</v>
      </c>
      <c r="G74" s="16"/>
    </row>
    <row r="75" spans="1:7" x14ac:dyDescent="0.2">
      <c r="A75" s="44">
        <v>51</v>
      </c>
      <c r="B75" s="19" t="s">
        <v>47</v>
      </c>
      <c r="C75" s="45" t="s">
        <v>387</v>
      </c>
      <c r="G75" s="16"/>
    </row>
    <row r="76" spans="1:7" x14ac:dyDescent="0.2">
      <c r="A76" s="44">
        <v>52</v>
      </c>
      <c r="B76" s="19" t="s">
        <v>48</v>
      </c>
      <c r="C76" s="45" t="s">
        <v>380</v>
      </c>
      <c r="G76" s="16"/>
    </row>
    <row r="77" spans="1:7" x14ac:dyDescent="0.2">
      <c r="A77" s="44">
        <v>53</v>
      </c>
      <c r="B77" s="19" t="s">
        <v>48</v>
      </c>
      <c r="C77" s="45" t="s">
        <v>380</v>
      </c>
      <c r="G77" s="16"/>
    </row>
    <row r="78" spans="1:7" x14ac:dyDescent="0.2">
      <c r="A78" s="44">
        <v>55</v>
      </c>
      <c r="B78" s="19" t="s">
        <v>48</v>
      </c>
      <c r="C78" s="45" t="s">
        <v>380</v>
      </c>
      <c r="G78" s="16"/>
    </row>
    <row r="79" spans="1:7" x14ac:dyDescent="0.2">
      <c r="A79" s="44">
        <v>56</v>
      </c>
      <c r="B79" s="19" t="s">
        <v>48</v>
      </c>
      <c r="C79" s="45" t="s">
        <v>380</v>
      </c>
      <c r="G79" s="16"/>
    </row>
    <row r="80" spans="1:7" x14ac:dyDescent="0.2">
      <c r="A80" s="44">
        <v>57</v>
      </c>
      <c r="B80" s="19" t="s">
        <v>48</v>
      </c>
      <c r="C80" s="45" t="s">
        <v>380</v>
      </c>
      <c r="G80" s="16"/>
    </row>
    <row r="81" spans="1:7" x14ac:dyDescent="0.2">
      <c r="A81" s="44">
        <v>58</v>
      </c>
      <c r="B81" s="19" t="s">
        <v>85</v>
      </c>
      <c r="C81" s="45" t="s">
        <v>387</v>
      </c>
      <c r="G81" s="16"/>
    </row>
    <row r="82" spans="1:7" x14ac:dyDescent="0.2">
      <c r="A82" s="44">
        <v>59</v>
      </c>
      <c r="B82" s="19" t="s">
        <v>48</v>
      </c>
      <c r="C82" s="45" t="s">
        <v>380</v>
      </c>
      <c r="G82" s="16"/>
    </row>
    <row r="83" spans="1:7" x14ac:dyDescent="0.2">
      <c r="A83" s="44">
        <v>60</v>
      </c>
      <c r="B83" s="19" t="s">
        <v>48</v>
      </c>
      <c r="C83" s="45" t="s">
        <v>380</v>
      </c>
      <c r="G83" s="16"/>
    </row>
    <row r="84" spans="1:7" x14ac:dyDescent="0.2">
      <c r="A84" s="44">
        <v>62</v>
      </c>
      <c r="B84" s="19" t="s">
        <v>49</v>
      </c>
      <c r="C84" s="45" t="s">
        <v>380</v>
      </c>
      <c r="G84" s="16"/>
    </row>
    <row r="85" spans="1:7" x14ac:dyDescent="0.2">
      <c r="A85" s="44">
        <v>63</v>
      </c>
      <c r="B85" s="19" t="s">
        <v>41</v>
      </c>
      <c r="C85" s="45" t="s">
        <v>380</v>
      </c>
      <c r="G85" s="16"/>
    </row>
    <row r="86" spans="1:7" x14ac:dyDescent="0.2">
      <c r="A86" s="44">
        <v>64</v>
      </c>
      <c r="B86" s="19" t="s">
        <v>48</v>
      </c>
      <c r="C86" s="45" t="s">
        <v>380</v>
      </c>
      <c r="G86" s="16"/>
    </row>
    <row r="87" spans="1:7" x14ac:dyDescent="0.2">
      <c r="A87" s="44">
        <v>65</v>
      </c>
      <c r="B87" s="19" t="s">
        <v>50</v>
      </c>
      <c r="C87" s="45" t="s">
        <v>380</v>
      </c>
      <c r="G87" s="16"/>
    </row>
    <row r="88" spans="1:7" x14ac:dyDescent="0.2">
      <c r="A88" s="44">
        <v>66</v>
      </c>
      <c r="B88" s="19" t="s">
        <v>50</v>
      </c>
      <c r="C88" s="45" t="s">
        <v>380</v>
      </c>
      <c r="G88" s="16"/>
    </row>
    <row r="89" spans="1:7" x14ac:dyDescent="0.2">
      <c r="A89" s="44">
        <v>67</v>
      </c>
      <c r="B89" s="19" t="s">
        <v>51</v>
      </c>
      <c r="C89" s="45" t="s">
        <v>380</v>
      </c>
      <c r="G89" s="16"/>
    </row>
    <row r="90" spans="1:7" x14ac:dyDescent="0.2">
      <c r="A90" s="44">
        <v>71</v>
      </c>
      <c r="B90" s="19" t="s">
        <v>51</v>
      </c>
      <c r="C90" s="45" t="s">
        <v>380</v>
      </c>
      <c r="G90" s="16"/>
    </row>
    <row r="91" spans="1:7" x14ac:dyDescent="0.2">
      <c r="A91" s="44">
        <v>72</v>
      </c>
      <c r="B91" s="19" t="s">
        <v>51</v>
      </c>
      <c r="C91" s="45" t="s">
        <v>380</v>
      </c>
      <c r="G91" s="16"/>
    </row>
    <row r="92" spans="1:7" x14ac:dyDescent="0.2">
      <c r="A92" s="44">
        <v>73</v>
      </c>
      <c r="B92" s="19" t="s">
        <v>51</v>
      </c>
      <c r="C92" s="45" t="s">
        <v>380</v>
      </c>
      <c r="G92" s="16"/>
    </row>
    <row r="93" spans="1:7" x14ac:dyDescent="0.2">
      <c r="A93" s="44">
        <v>74</v>
      </c>
      <c r="B93" s="19" t="s">
        <v>52</v>
      </c>
      <c r="C93" s="45" t="s">
        <v>380</v>
      </c>
      <c r="G93" s="16"/>
    </row>
    <row r="94" spans="1:7" x14ac:dyDescent="0.2">
      <c r="A94" s="44">
        <v>75</v>
      </c>
      <c r="B94" s="19" t="s">
        <v>53</v>
      </c>
      <c r="C94" s="45" t="s">
        <v>380</v>
      </c>
      <c r="G94" s="16"/>
    </row>
    <row r="95" spans="1:7" x14ac:dyDescent="0.2">
      <c r="A95" s="44">
        <v>76</v>
      </c>
      <c r="B95" s="19" t="s">
        <v>53</v>
      </c>
      <c r="C95" s="45" t="s">
        <v>380</v>
      </c>
      <c r="G95" s="16"/>
    </row>
    <row r="96" spans="1:7" x14ac:dyDescent="0.2">
      <c r="A96" s="44">
        <v>77</v>
      </c>
      <c r="B96" s="19" t="s">
        <v>53</v>
      </c>
      <c r="C96" s="45" t="s">
        <v>380</v>
      </c>
      <c r="G96" s="16"/>
    </row>
    <row r="97" spans="1:7" x14ac:dyDescent="0.2">
      <c r="A97" s="44">
        <v>78</v>
      </c>
      <c r="B97" s="19" t="s">
        <v>54</v>
      </c>
      <c r="C97" s="45" t="s">
        <v>380</v>
      </c>
      <c r="G97" s="16"/>
    </row>
    <row r="98" spans="1:7" x14ac:dyDescent="0.2">
      <c r="A98" s="44">
        <v>79</v>
      </c>
      <c r="B98" s="19" t="s">
        <v>55</v>
      </c>
      <c r="C98" s="45" t="s">
        <v>387</v>
      </c>
      <c r="G98" s="16"/>
    </row>
    <row r="99" spans="1:7" x14ac:dyDescent="0.2">
      <c r="A99" s="44">
        <v>80</v>
      </c>
      <c r="B99" s="19" t="s">
        <v>56</v>
      </c>
      <c r="C99" s="45" t="s">
        <v>380</v>
      </c>
      <c r="G99" s="16"/>
    </row>
    <row r="100" spans="1:7" x14ac:dyDescent="0.2">
      <c r="A100" s="44">
        <v>81</v>
      </c>
      <c r="B100" s="19" t="s">
        <v>57</v>
      </c>
      <c r="C100" s="45" t="s">
        <v>380</v>
      </c>
      <c r="G100" s="16"/>
    </row>
    <row r="101" spans="1:7" x14ac:dyDescent="0.2">
      <c r="A101" s="44">
        <v>82</v>
      </c>
      <c r="B101" s="19" t="s">
        <v>58</v>
      </c>
      <c r="C101" s="45" t="s">
        <v>380</v>
      </c>
      <c r="G101" s="16"/>
    </row>
    <row r="102" spans="1:7" x14ac:dyDescent="0.2">
      <c r="A102" s="44">
        <v>83</v>
      </c>
      <c r="B102" s="19" t="s">
        <v>58</v>
      </c>
      <c r="C102" s="45" t="s">
        <v>380</v>
      </c>
      <c r="G102" s="16"/>
    </row>
    <row r="103" spans="1:7" x14ac:dyDescent="0.2">
      <c r="A103" s="44">
        <v>84</v>
      </c>
      <c r="B103" s="19" t="s">
        <v>58</v>
      </c>
      <c r="C103" s="45" t="s">
        <v>380</v>
      </c>
      <c r="G103" s="16"/>
    </row>
    <row r="104" spans="1:7" x14ac:dyDescent="0.2">
      <c r="A104" s="44">
        <v>85</v>
      </c>
      <c r="B104" s="19" t="s">
        <v>58</v>
      </c>
      <c r="C104" s="45" t="s">
        <v>380</v>
      </c>
      <c r="G104" s="16"/>
    </row>
    <row r="105" spans="1:7" x14ac:dyDescent="0.2">
      <c r="A105" s="44">
        <v>86</v>
      </c>
      <c r="B105" s="19" t="s">
        <v>58</v>
      </c>
      <c r="C105" s="45" t="s">
        <v>380</v>
      </c>
      <c r="G105" s="16"/>
    </row>
    <row r="106" spans="1:7" x14ac:dyDescent="0.2">
      <c r="A106" s="44">
        <v>87</v>
      </c>
      <c r="B106" s="19" t="s">
        <v>58</v>
      </c>
      <c r="C106" s="45" t="s">
        <v>380</v>
      </c>
      <c r="G106" s="16"/>
    </row>
    <row r="107" spans="1:7" x14ac:dyDescent="0.2">
      <c r="A107" s="44">
        <v>88</v>
      </c>
      <c r="B107" s="19" t="s">
        <v>58</v>
      </c>
      <c r="C107" s="45" t="s">
        <v>380</v>
      </c>
      <c r="G107" s="16"/>
    </row>
    <row r="108" spans="1:7" x14ac:dyDescent="0.2">
      <c r="A108" s="44">
        <v>91</v>
      </c>
      <c r="B108" s="19" t="s">
        <v>59</v>
      </c>
      <c r="C108" s="45" t="s">
        <v>380</v>
      </c>
      <c r="G108" s="16"/>
    </row>
    <row r="109" spans="1:7" x14ac:dyDescent="0.2">
      <c r="A109" s="44">
        <v>92</v>
      </c>
      <c r="B109" s="19" t="s">
        <v>59</v>
      </c>
      <c r="C109" s="45" t="s">
        <v>380</v>
      </c>
      <c r="G109" s="16"/>
    </row>
    <row r="110" spans="1:7" x14ac:dyDescent="0.2">
      <c r="A110" s="44">
        <v>93</v>
      </c>
      <c r="B110" s="19" t="s">
        <v>60</v>
      </c>
      <c r="C110" s="45" t="s">
        <v>387</v>
      </c>
      <c r="G110" s="16"/>
    </row>
    <row r="111" spans="1:7" x14ac:dyDescent="0.2">
      <c r="A111" s="44">
        <v>94</v>
      </c>
      <c r="B111" s="19" t="s">
        <v>59</v>
      </c>
      <c r="C111" s="45" t="s">
        <v>380</v>
      </c>
      <c r="G111" s="16"/>
    </row>
    <row r="112" spans="1:7" x14ac:dyDescent="0.2">
      <c r="A112" s="44">
        <v>95</v>
      </c>
      <c r="B112" s="19" t="s">
        <v>59</v>
      </c>
      <c r="C112" s="45" t="s">
        <v>380</v>
      </c>
      <c r="G112" s="16"/>
    </row>
    <row r="113" spans="1:7" x14ac:dyDescent="0.2">
      <c r="A113" s="44">
        <v>96</v>
      </c>
      <c r="B113" s="19" t="s">
        <v>59</v>
      </c>
      <c r="C113" s="45" t="s">
        <v>380</v>
      </c>
      <c r="G113" s="16"/>
    </row>
    <row r="114" spans="1:7" x14ac:dyDescent="0.2">
      <c r="A114" s="44">
        <v>97</v>
      </c>
      <c r="B114" s="19" t="s">
        <v>61</v>
      </c>
      <c r="C114" s="45" t="s">
        <v>380</v>
      </c>
      <c r="G114" s="16"/>
    </row>
    <row r="115" spans="1:7" x14ac:dyDescent="0.2">
      <c r="A115" s="44">
        <v>98</v>
      </c>
      <c r="B115" s="19" t="s">
        <v>62</v>
      </c>
      <c r="C115" s="45" t="s">
        <v>380</v>
      </c>
      <c r="G115" s="16"/>
    </row>
    <row r="116" spans="1:7" x14ac:dyDescent="0.2">
      <c r="A116" s="44">
        <v>99</v>
      </c>
      <c r="B116" s="19" t="s">
        <v>63</v>
      </c>
      <c r="C116" s="45" t="s">
        <v>380</v>
      </c>
      <c r="G116" s="16"/>
    </row>
    <row r="117" spans="1:7" x14ac:dyDescent="0.2">
      <c r="A117" s="44">
        <v>100</v>
      </c>
      <c r="B117" s="19" t="s">
        <v>63</v>
      </c>
      <c r="C117" s="45" t="s">
        <v>380</v>
      </c>
      <c r="G117" s="16"/>
    </row>
    <row r="118" spans="1:7" x14ac:dyDescent="0.2">
      <c r="A118" s="44">
        <v>101</v>
      </c>
      <c r="B118" s="19" t="s">
        <v>64</v>
      </c>
      <c r="C118" s="45" t="s">
        <v>380</v>
      </c>
      <c r="G118" s="16"/>
    </row>
    <row r="119" spans="1:7" x14ac:dyDescent="0.2">
      <c r="A119" s="44">
        <v>102</v>
      </c>
      <c r="B119" s="19" t="s">
        <v>64</v>
      </c>
      <c r="C119" s="45" t="s">
        <v>380</v>
      </c>
      <c r="G119" s="16"/>
    </row>
    <row r="120" spans="1:7" x14ac:dyDescent="0.2">
      <c r="A120" s="44">
        <v>103</v>
      </c>
      <c r="B120" s="19" t="s">
        <v>64</v>
      </c>
      <c r="C120" s="45" t="s">
        <v>380</v>
      </c>
      <c r="G120" s="16"/>
    </row>
    <row r="121" spans="1:7" x14ac:dyDescent="0.2">
      <c r="A121" s="44">
        <v>104</v>
      </c>
      <c r="B121" s="19" t="s">
        <v>65</v>
      </c>
      <c r="C121" s="45" t="s">
        <v>380</v>
      </c>
      <c r="G121" s="16"/>
    </row>
    <row r="122" spans="1:7" x14ac:dyDescent="0.2">
      <c r="A122" s="44">
        <v>105</v>
      </c>
      <c r="B122" s="19" t="s">
        <v>65</v>
      </c>
      <c r="C122" s="45" t="s">
        <v>380</v>
      </c>
      <c r="G122" s="16"/>
    </row>
    <row r="123" spans="1:7" x14ac:dyDescent="0.2">
      <c r="A123" s="44">
        <v>106</v>
      </c>
      <c r="B123" s="19" t="s">
        <v>65</v>
      </c>
      <c r="C123" s="45" t="s">
        <v>380</v>
      </c>
      <c r="G123" s="16"/>
    </row>
    <row r="124" spans="1:7" x14ac:dyDescent="0.2">
      <c r="A124" s="44">
        <v>107</v>
      </c>
      <c r="B124" s="19" t="s">
        <v>65</v>
      </c>
      <c r="C124" s="45" t="s">
        <v>380</v>
      </c>
      <c r="G124" s="16"/>
    </row>
    <row r="125" spans="1:7" x14ac:dyDescent="0.2">
      <c r="A125" s="44">
        <v>108</v>
      </c>
      <c r="B125" s="19" t="s">
        <v>65</v>
      </c>
      <c r="C125" s="45" t="s">
        <v>380</v>
      </c>
      <c r="G125" s="16"/>
    </row>
    <row r="126" spans="1:7" x14ac:dyDescent="0.2">
      <c r="A126" s="44">
        <v>109</v>
      </c>
      <c r="B126" s="19" t="s">
        <v>65</v>
      </c>
      <c r="C126" s="45" t="s">
        <v>380</v>
      </c>
      <c r="G126" s="16"/>
    </row>
    <row r="127" spans="1:7" x14ac:dyDescent="0.2">
      <c r="A127" s="44">
        <v>110</v>
      </c>
      <c r="B127" s="19" t="s">
        <v>65</v>
      </c>
      <c r="C127" s="45" t="s">
        <v>380</v>
      </c>
      <c r="G127" s="16"/>
    </row>
    <row r="128" spans="1:7" x14ac:dyDescent="0.2">
      <c r="A128" s="44">
        <v>111</v>
      </c>
      <c r="B128" s="19" t="s">
        <v>66</v>
      </c>
      <c r="C128" s="45" t="s">
        <v>380</v>
      </c>
      <c r="G128" s="16"/>
    </row>
    <row r="129" spans="1:7" x14ac:dyDescent="0.2">
      <c r="A129" s="44">
        <v>112</v>
      </c>
      <c r="B129" s="19" t="s">
        <v>67</v>
      </c>
      <c r="C129" s="45" t="s">
        <v>380</v>
      </c>
      <c r="G129" s="16"/>
    </row>
    <row r="130" spans="1:7" x14ac:dyDescent="0.2">
      <c r="A130" s="44">
        <v>113</v>
      </c>
      <c r="B130" s="19" t="s">
        <v>67</v>
      </c>
      <c r="C130" s="45" t="s">
        <v>380</v>
      </c>
      <c r="G130" s="16"/>
    </row>
    <row r="131" spans="1:7" x14ac:dyDescent="0.2">
      <c r="A131" s="44">
        <v>115</v>
      </c>
      <c r="B131" s="19" t="s">
        <v>67</v>
      </c>
      <c r="C131" s="45" t="s">
        <v>380</v>
      </c>
      <c r="G131" s="16"/>
    </row>
    <row r="132" spans="1:7" x14ac:dyDescent="0.2">
      <c r="A132" s="44">
        <v>116</v>
      </c>
      <c r="B132" s="19" t="s">
        <v>67</v>
      </c>
      <c r="C132" s="45" t="s">
        <v>380</v>
      </c>
      <c r="G132" s="16"/>
    </row>
    <row r="133" spans="1:7" x14ac:dyDescent="0.2">
      <c r="A133" s="44">
        <v>117</v>
      </c>
      <c r="B133" s="19" t="s">
        <v>67</v>
      </c>
      <c r="C133" s="45" t="s">
        <v>380</v>
      </c>
      <c r="G133" s="16"/>
    </row>
    <row r="134" spans="1:7" x14ac:dyDescent="0.2">
      <c r="A134" s="44">
        <v>118</v>
      </c>
      <c r="B134" s="19" t="s">
        <v>68</v>
      </c>
      <c r="C134" s="45" t="s">
        <v>380</v>
      </c>
      <c r="G134" s="16"/>
    </row>
    <row r="135" spans="1:7" x14ac:dyDescent="0.2">
      <c r="A135" s="44">
        <v>119</v>
      </c>
      <c r="B135" s="19" t="s">
        <v>68</v>
      </c>
      <c r="C135" s="45" t="s">
        <v>380</v>
      </c>
      <c r="G135" s="16"/>
    </row>
    <row r="136" spans="1:7" x14ac:dyDescent="0.2">
      <c r="A136" s="44">
        <v>120</v>
      </c>
      <c r="B136" s="19" t="s">
        <v>41</v>
      </c>
      <c r="C136" s="45" t="s">
        <v>380</v>
      </c>
      <c r="G136" s="16"/>
    </row>
    <row r="137" spans="1:7" x14ac:dyDescent="0.2">
      <c r="A137" s="44">
        <v>121</v>
      </c>
      <c r="B137" s="19" t="s">
        <v>69</v>
      </c>
      <c r="C137" s="45" t="s">
        <v>387</v>
      </c>
      <c r="G137" s="16"/>
    </row>
    <row r="138" spans="1:7" x14ac:dyDescent="0.2">
      <c r="A138" s="44">
        <v>122</v>
      </c>
      <c r="B138" s="19" t="s">
        <v>70</v>
      </c>
      <c r="C138" s="45" t="s">
        <v>387</v>
      </c>
      <c r="G138" s="16"/>
    </row>
    <row r="139" spans="1:7" x14ac:dyDescent="0.2">
      <c r="A139" s="44">
        <v>123</v>
      </c>
      <c r="B139" s="19" t="s">
        <v>71</v>
      </c>
      <c r="C139" s="45" t="s">
        <v>387</v>
      </c>
      <c r="G139" s="16"/>
    </row>
    <row r="140" spans="1:7" x14ac:dyDescent="0.2">
      <c r="A140" s="44">
        <v>124</v>
      </c>
      <c r="B140" s="19" t="s">
        <v>71</v>
      </c>
      <c r="C140" s="45" t="s">
        <v>387</v>
      </c>
      <c r="G140" s="16"/>
    </row>
    <row r="141" spans="1:7" x14ac:dyDescent="0.2">
      <c r="A141" s="44">
        <v>125</v>
      </c>
      <c r="B141" s="19" t="s">
        <v>71</v>
      </c>
      <c r="C141" s="45" t="s">
        <v>387</v>
      </c>
      <c r="G141" s="16"/>
    </row>
    <row r="142" spans="1:7" x14ac:dyDescent="0.2">
      <c r="A142" s="44">
        <v>126</v>
      </c>
      <c r="B142" s="19" t="s">
        <v>72</v>
      </c>
      <c r="C142" s="45" t="s">
        <v>387</v>
      </c>
      <c r="G142" s="16"/>
    </row>
    <row r="143" spans="1:7" x14ac:dyDescent="0.2">
      <c r="A143" s="44">
        <v>127</v>
      </c>
      <c r="B143" s="19" t="s">
        <v>73</v>
      </c>
      <c r="C143" s="45" t="s">
        <v>387</v>
      </c>
      <c r="G143" s="16"/>
    </row>
    <row r="144" spans="1:7" x14ac:dyDescent="0.2">
      <c r="A144" s="44">
        <v>128</v>
      </c>
      <c r="B144" s="19" t="s">
        <v>74</v>
      </c>
      <c r="C144" s="45" t="s">
        <v>387</v>
      </c>
      <c r="G144" s="16"/>
    </row>
    <row r="145" spans="1:7" x14ac:dyDescent="0.2">
      <c r="A145" s="44">
        <v>129</v>
      </c>
      <c r="B145" s="19" t="s">
        <v>73</v>
      </c>
      <c r="C145" s="45" t="s">
        <v>387</v>
      </c>
      <c r="G145" s="16"/>
    </row>
    <row r="146" spans="1:7" x14ac:dyDescent="0.2">
      <c r="A146" s="44">
        <v>130</v>
      </c>
      <c r="B146" s="19" t="s">
        <v>75</v>
      </c>
      <c r="C146" s="45" t="s">
        <v>387</v>
      </c>
      <c r="G146" s="16"/>
    </row>
    <row r="147" spans="1:7" x14ac:dyDescent="0.2">
      <c r="A147" s="44">
        <v>131</v>
      </c>
      <c r="B147" s="19" t="s">
        <v>75</v>
      </c>
      <c r="C147" s="45" t="s">
        <v>387</v>
      </c>
      <c r="G147" s="16"/>
    </row>
    <row r="148" spans="1:7" x14ac:dyDescent="0.2">
      <c r="A148" s="44">
        <v>132</v>
      </c>
      <c r="B148" s="19" t="s">
        <v>76</v>
      </c>
      <c r="C148" s="45" t="s">
        <v>387</v>
      </c>
      <c r="G148" s="16"/>
    </row>
    <row r="149" spans="1:7" x14ac:dyDescent="0.2">
      <c r="A149" s="44">
        <v>133</v>
      </c>
      <c r="B149" s="19" t="s">
        <v>76</v>
      </c>
      <c r="C149" s="45" t="s">
        <v>387</v>
      </c>
      <c r="G149" s="16"/>
    </row>
    <row r="150" spans="1:7" x14ac:dyDescent="0.2">
      <c r="A150" s="44">
        <v>134</v>
      </c>
      <c r="B150" s="19" t="s">
        <v>76</v>
      </c>
      <c r="C150" s="45" t="s">
        <v>387</v>
      </c>
      <c r="G150" s="16"/>
    </row>
    <row r="151" spans="1:7" x14ac:dyDescent="0.2">
      <c r="A151" s="44">
        <v>135</v>
      </c>
      <c r="B151" s="19" t="s">
        <v>76</v>
      </c>
      <c r="C151" s="45" t="s">
        <v>387</v>
      </c>
      <c r="G151" s="16"/>
    </row>
    <row r="152" spans="1:7" x14ac:dyDescent="0.2">
      <c r="A152" s="44">
        <v>136</v>
      </c>
      <c r="B152" s="19" t="s">
        <v>76</v>
      </c>
      <c r="C152" s="45" t="s">
        <v>387</v>
      </c>
      <c r="G152" s="16"/>
    </row>
    <row r="153" spans="1:7" x14ac:dyDescent="0.2">
      <c r="A153" s="44">
        <v>137</v>
      </c>
      <c r="B153" s="19" t="s">
        <v>76</v>
      </c>
      <c r="C153" s="45" t="s">
        <v>387</v>
      </c>
      <c r="G153" s="16"/>
    </row>
    <row r="154" spans="1:7" x14ac:dyDescent="0.2">
      <c r="A154" s="44">
        <v>138</v>
      </c>
      <c r="B154" s="19" t="s">
        <v>76</v>
      </c>
      <c r="C154" s="45" t="s">
        <v>387</v>
      </c>
      <c r="G154" s="16"/>
    </row>
    <row r="155" spans="1:7" x14ac:dyDescent="0.2">
      <c r="A155" s="44">
        <v>140</v>
      </c>
      <c r="B155" s="19" t="s">
        <v>60</v>
      </c>
      <c r="C155" s="45" t="s">
        <v>387</v>
      </c>
      <c r="G155" s="16"/>
    </row>
    <row r="156" spans="1:7" x14ac:dyDescent="0.2">
      <c r="A156" s="44">
        <v>141</v>
      </c>
      <c r="B156" s="19" t="s">
        <v>77</v>
      </c>
      <c r="C156" s="45" t="s">
        <v>387</v>
      </c>
      <c r="G156" s="16"/>
    </row>
    <row r="157" spans="1:7" x14ac:dyDescent="0.2">
      <c r="A157" s="44">
        <v>142</v>
      </c>
      <c r="B157" s="19" t="s">
        <v>77</v>
      </c>
      <c r="C157" s="45" t="s">
        <v>387</v>
      </c>
      <c r="G157" s="16"/>
    </row>
    <row r="158" spans="1:7" x14ac:dyDescent="0.2">
      <c r="A158" s="44">
        <v>143</v>
      </c>
      <c r="B158" s="19" t="s">
        <v>63</v>
      </c>
      <c r="C158" s="45" t="s">
        <v>380</v>
      </c>
      <c r="G158" s="16"/>
    </row>
    <row r="159" spans="1:7" x14ac:dyDescent="0.2">
      <c r="A159" s="44">
        <v>144</v>
      </c>
      <c r="B159" s="19" t="s">
        <v>78</v>
      </c>
      <c r="C159" s="45" t="s">
        <v>387</v>
      </c>
      <c r="G159" s="16"/>
    </row>
    <row r="160" spans="1:7" x14ac:dyDescent="0.2">
      <c r="A160" s="44">
        <v>145</v>
      </c>
      <c r="B160" s="19" t="s">
        <v>78</v>
      </c>
      <c r="C160" s="45" t="s">
        <v>387</v>
      </c>
      <c r="G160" s="16"/>
    </row>
    <row r="161" spans="1:7" x14ac:dyDescent="0.2">
      <c r="A161" s="44">
        <v>146</v>
      </c>
      <c r="B161" s="19" t="s">
        <v>78</v>
      </c>
      <c r="C161" s="45" t="s">
        <v>387</v>
      </c>
      <c r="G161" s="16"/>
    </row>
    <row r="162" spans="1:7" x14ac:dyDescent="0.2">
      <c r="A162" s="44">
        <v>147</v>
      </c>
      <c r="B162" s="19" t="s">
        <v>78</v>
      </c>
      <c r="C162" s="45" t="s">
        <v>387</v>
      </c>
      <c r="G162" s="16"/>
    </row>
    <row r="163" spans="1:7" x14ac:dyDescent="0.2">
      <c r="A163" s="44">
        <v>148</v>
      </c>
      <c r="B163" s="19" t="s">
        <v>79</v>
      </c>
      <c r="C163" s="45" t="s">
        <v>380</v>
      </c>
      <c r="G163" s="16"/>
    </row>
    <row r="164" spans="1:7" x14ac:dyDescent="0.2">
      <c r="A164" s="44">
        <v>149</v>
      </c>
      <c r="B164" s="19" t="s">
        <v>80</v>
      </c>
      <c r="C164" s="45" t="s">
        <v>387</v>
      </c>
      <c r="G164" s="16"/>
    </row>
    <row r="165" spans="1:7" x14ac:dyDescent="0.2">
      <c r="A165" s="44">
        <v>150</v>
      </c>
      <c r="B165" s="19" t="s">
        <v>72</v>
      </c>
      <c r="C165" s="45" t="s">
        <v>387</v>
      </c>
      <c r="G165" s="16"/>
    </row>
    <row r="166" spans="1:7" x14ac:dyDescent="0.2">
      <c r="A166" s="44">
        <v>151</v>
      </c>
      <c r="B166" s="19" t="s">
        <v>72</v>
      </c>
      <c r="C166" s="45" t="s">
        <v>387</v>
      </c>
      <c r="G166" s="16"/>
    </row>
    <row r="167" spans="1:7" x14ac:dyDescent="0.2">
      <c r="A167" s="44">
        <v>152</v>
      </c>
      <c r="B167" s="19" t="s">
        <v>72</v>
      </c>
      <c r="C167" s="45" t="s">
        <v>387</v>
      </c>
      <c r="G167" s="16"/>
    </row>
    <row r="168" spans="1:7" x14ac:dyDescent="0.2">
      <c r="A168" s="44">
        <v>153</v>
      </c>
      <c r="B168" s="19" t="s">
        <v>72</v>
      </c>
      <c r="C168" s="45" t="s">
        <v>387</v>
      </c>
      <c r="G168" s="16"/>
    </row>
    <row r="169" spans="1:7" x14ac:dyDescent="0.2">
      <c r="A169" s="44">
        <v>154</v>
      </c>
      <c r="B169" s="19" t="s">
        <v>72</v>
      </c>
      <c r="C169" s="45" t="s">
        <v>387</v>
      </c>
      <c r="G169" s="16"/>
    </row>
    <row r="170" spans="1:7" x14ac:dyDescent="0.2">
      <c r="A170" s="44">
        <v>155</v>
      </c>
      <c r="B170" s="19" t="s">
        <v>60</v>
      </c>
      <c r="C170" s="45" t="s">
        <v>387</v>
      </c>
      <c r="G170" s="16"/>
    </row>
    <row r="171" spans="1:7" x14ac:dyDescent="0.2">
      <c r="A171" s="44">
        <v>156</v>
      </c>
      <c r="B171" s="19" t="s">
        <v>72</v>
      </c>
      <c r="C171" s="45" t="s">
        <v>387</v>
      </c>
      <c r="G171" s="16"/>
    </row>
    <row r="172" spans="1:7" x14ac:dyDescent="0.2">
      <c r="A172" s="44">
        <v>157</v>
      </c>
      <c r="B172" s="19" t="s">
        <v>72</v>
      </c>
      <c r="C172" s="45" t="s">
        <v>387</v>
      </c>
      <c r="G172" s="16"/>
    </row>
    <row r="173" spans="1:7" x14ac:dyDescent="0.2">
      <c r="A173" s="44">
        <v>158</v>
      </c>
      <c r="B173" s="19" t="s">
        <v>72</v>
      </c>
      <c r="C173" s="45" t="s">
        <v>387</v>
      </c>
      <c r="G173" s="16"/>
    </row>
    <row r="174" spans="1:7" x14ac:dyDescent="0.2">
      <c r="A174" s="44">
        <v>159</v>
      </c>
      <c r="B174" s="19" t="s">
        <v>48</v>
      </c>
      <c r="C174" s="45" t="s">
        <v>380</v>
      </c>
      <c r="G174" s="16"/>
    </row>
    <row r="175" spans="1:7" x14ac:dyDescent="0.2">
      <c r="A175" s="44">
        <v>160</v>
      </c>
      <c r="B175" s="19" t="s">
        <v>72</v>
      </c>
      <c r="C175" s="45" t="s">
        <v>387</v>
      </c>
      <c r="G175" s="16"/>
    </row>
    <row r="176" spans="1:7" x14ac:dyDescent="0.2">
      <c r="A176" s="44">
        <v>161</v>
      </c>
      <c r="B176" s="19" t="s">
        <v>72</v>
      </c>
      <c r="C176" s="45" t="s">
        <v>387</v>
      </c>
      <c r="G176" s="16"/>
    </row>
    <row r="177" spans="1:7" x14ac:dyDescent="0.2">
      <c r="A177" s="44">
        <v>162</v>
      </c>
      <c r="B177" s="19" t="s">
        <v>72</v>
      </c>
      <c r="C177" s="45" t="s">
        <v>387</v>
      </c>
      <c r="G177" s="16"/>
    </row>
    <row r="178" spans="1:7" x14ac:dyDescent="0.2">
      <c r="A178" s="44">
        <v>163</v>
      </c>
      <c r="B178" s="19" t="s">
        <v>72</v>
      </c>
      <c r="C178" s="45" t="s">
        <v>387</v>
      </c>
      <c r="G178" s="16"/>
    </row>
    <row r="179" spans="1:7" x14ac:dyDescent="0.2">
      <c r="A179" s="44">
        <v>164</v>
      </c>
      <c r="B179" s="19" t="s">
        <v>72</v>
      </c>
      <c r="C179" s="45" t="s">
        <v>387</v>
      </c>
      <c r="G179" s="16"/>
    </row>
    <row r="180" spans="1:7" x14ac:dyDescent="0.2">
      <c r="A180" s="44">
        <v>165</v>
      </c>
      <c r="B180" s="19" t="s">
        <v>72</v>
      </c>
      <c r="C180" s="45" t="s">
        <v>387</v>
      </c>
      <c r="G180" s="16"/>
    </row>
    <row r="181" spans="1:7" x14ac:dyDescent="0.2">
      <c r="A181" s="44">
        <v>166</v>
      </c>
      <c r="B181" s="19" t="s">
        <v>72</v>
      </c>
      <c r="C181" s="45" t="s">
        <v>387</v>
      </c>
      <c r="G181" s="16"/>
    </row>
    <row r="182" spans="1:7" x14ac:dyDescent="0.2">
      <c r="A182" s="44">
        <v>167</v>
      </c>
      <c r="B182" s="19" t="s">
        <v>72</v>
      </c>
      <c r="C182" s="45" t="s">
        <v>387</v>
      </c>
      <c r="G182" s="16"/>
    </row>
    <row r="183" spans="1:7" x14ac:dyDescent="0.2">
      <c r="A183" s="44">
        <v>168</v>
      </c>
      <c r="B183" s="19" t="s">
        <v>72</v>
      </c>
      <c r="C183" s="45" t="s">
        <v>387</v>
      </c>
      <c r="G183" s="16"/>
    </row>
    <row r="184" spans="1:7" x14ac:dyDescent="0.2">
      <c r="A184" s="44">
        <v>169</v>
      </c>
      <c r="B184" s="19" t="s">
        <v>72</v>
      </c>
      <c r="C184" s="45" t="s">
        <v>387</v>
      </c>
      <c r="G184" s="16"/>
    </row>
    <row r="185" spans="1:7" x14ac:dyDescent="0.2">
      <c r="A185" s="44">
        <v>170</v>
      </c>
      <c r="B185" s="19" t="s">
        <v>72</v>
      </c>
      <c r="C185" s="45" t="s">
        <v>387</v>
      </c>
      <c r="G185" s="16"/>
    </row>
    <row r="186" spans="1:7" x14ac:dyDescent="0.2">
      <c r="A186" s="44">
        <v>171</v>
      </c>
      <c r="B186" s="19" t="s">
        <v>72</v>
      </c>
      <c r="C186" s="45" t="s">
        <v>387</v>
      </c>
      <c r="G186" s="16"/>
    </row>
    <row r="187" spans="1:7" x14ac:dyDescent="0.2">
      <c r="A187" s="44">
        <v>172</v>
      </c>
      <c r="B187" s="19" t="s">
        <v>72</v>
      </c>
      <c r="C187" s="45" t="s">
        <v>387</v>
      </c>
      <c r="G187" s="16"/>
    </row>
    <row r="188" spans="1:7" x14ac:dyDescent="0.2">
      <c r="A188" s="44">
        <v>173</v>
      </c>
      <c r="B188" s="19" t="s">
        <v>72</v>
      </c>
      <c r="C188" s="45" t="s">
        <v>387</v>
      </c>
      <c r="G188" s="16"/>
    </row>
    <row r="189" spans="1:7" x14ac:dyDescent="0.2">
      <c r="A189" s="44">
        <v>174</v>
      </c>
      <c r="B189" s="19" t="s">
        <v>72</v>
      </c>
      <c r="C189" s="45" t="s">
        <v>387</v>
      </c>
      <c r="G189" s="16"/>
    </row>
    <row r="190" spans="1:7" x14ac:dyDescent="0.2">
      <c r="A190" s="44">
        <v>175</v>
      </c>
      <c r="B190" s="19" t="s">
        <v>72</v>
      </c>
      <c r="C190" s="45" t="s">
        <v>387</v>
      </c>
      <c r="G190" s="16"/>
    </row>
    <row r="191" spans="1:7" x14ac:dyDescent="0.2">
      <c r="A191" s="44">
        <v>176</v>
      </c>
      <c r="B191" s="19" t="s">
        <v>72</v>
      </c>
      <c r="C191" s="45" t="s">
        <v>387</v>
      </c>
      <c r="G191" s="16"/>
    </row>
    <row r="192" spans="1:7" x14ac:dyDescent="0.2">
      <c r="A192" s="44">
        <v>177</v>
      </c>
      <c r="B192" s="19" t="s">
        <v>72</v>
      </c>
      <c r="C192" s="45" t="s">
        <v>387</v>
      </c>
      <c r="G192" s="16"/>
    </row>
    <row r="193" spans="1:7" x14ac:dyDescent="0.2">
      <c r="A193" s="44">
        <v>178</v>
      </c>
      <c r="B193" s="19" t="s">
        <v>81</v>
      </c>
      <c r="C193" s="45" t="s">
        <v>387</v>
      </c>
      <c r="G193" s="16"/>
    </row>
    <row r="194" spans="1:7" x14ac:dyDescent="0.2">
      <c r="A194" s="44">
        <v>179</v>
      </c>
      <c r="B194" s="19" t="s">
        <v>72</v>
      </c>
      <c r="C194" s="45" t="s">
        <v>387</v>
      </c>
    </row>
    <row r="195" spans="1:7" x14ac:dyDescent="0.2">
      <c r="A195" s="44">
        <v>180</v>
      </c>
      <c r="B195" s="19" t="s">
        <v>72</v>
      </c>
      <c r="C195" s="45" t="s">
        <v>387</v>
      </c>
    </row>
    <row r="196" spans="1:7" x14ac:dyDescent="0.2">
      <c r="A196" s="44">
        <v>181</v>
      </c>
      <c r="B196" s="19" t="s">
        <v>72</v>
      </c>
      <c r="C196" s="45" t="s">
        <v>387</v>
      </c>
    </row>
    <row r="197" spans="1:7" x14ac:dyDescent="0.2">
      <c r="A197" s="44">
        <v>182</v>
      </c>
      <c r="B197" s="19" t="s">
        <v>72</v>
      </c>
      <c r="C197" s="45" t="s">
        <v>387</v>
      </c>
    </row>
    <row r="198" spans="1:7" x14ac:dyDescent="0.2">
      <c r="A198" s="44">
        <v>183</v>
      </c>
      <c r="B198" s="19" t="s">
        <v>72</v>
      </c>
      <c r="C198" s="45" t="s">
        <v>387</v>
      </c>
    </row>
    <row r="199" spans="1:7" x14ac:dyDescent="0.2">
      <c r="A199" s="44">
        <v>184</v>
      </c>
      <c r="B199" s="19" t="s">
        <v>72</v>
      </c>
      <c r="C199" s="45" t="s">
        <v>387</v>
      </c>
    </row>
    <row r="200" spans="1:7" x14ac:dyDescent="0.2">
      <c r="A200" s="44">
        <v>185</v>
      </c>
      <c r="B200" s="19" t="s">
        <v>72</v>
      </c>
      <c r="C200" s="45" t="s">
        <v>387</v>
      </c>
    </row>
    <row r="201" spans="1:7" x14ac:dyDescent="0.2">
      <c r="A201" s="44">
        <v>186</v>
      </c>
      <c r="B201" s="19" t="s">
        <v>72</v>
      </c>
      <c r="C201" s="45" t="s">
        <v>387</v>
      </c>
    </row>
    <row r="202" spans="1:7" x14ac:dyDescent="0.2">
      <c r="A202" s="44">
        <v>187</v>
      </c>
      <c r="B202" s="19" t="s">
        <v>72</v>
      </c>
      <c r="C202" s="45" t="s">
        <v>387</v>
      </c>
    </row>
    <row r="203" spans="1:7" x14ac:dyDescent="0.2">
      <c r="A203" s="44">
        <v>188</v>
      </c>
      <c r="B203" s="19" t="s">
        <v>72</v>
      </c>
      <c r="C203" s="45" t="s">
        <v>387</v>
      </c>
    </row>
    <row r="204" spans="1:7" x14ac:dyDescent="0.2">
      <c r="A204" s="44">
        <v>189</v>
      </c>
      <c r="B204" s="19" t="s">
        <v>72</v>
      </c>
      <c r="C204" s="45" t="s">
        <v>387</v>
      </c>
    </row>
    <row r="205" spans="1:7" x14ac:dyDescent="0.2">
      <c r="A205" s="44">
        <v>190</v>
      </c>
      <c r="B205" s="19" t="s">
        <v>72</v>
      </c>
      <c r="C205" s="45" t="s">
        <v>387</v>
      </c>
    </row>
    <row r="206" spans="1:7" x14ac:dyDescent="0.2">
      <c r="A206" s="44">
        <v>191</v>
      </c>
      <c r="B206" s="19" t="s">
        <v>72</v>
      </c>
      <c r="C206" s="45" t="s">
        <v>387</v>
      </c>
    </row>
    <row r="207" spans="1:7" x14ac:dyDescent="0.2">
      <c r="A207" s="44">
        <v>192</v>
      </c>
      <c r="B207" s="19" t="s">
        <v>72</v>
      </c>
      <c r="C207" s="45" t="s">
        <v>387</v>
      </c>
    </row>
    <row r="208" spans="1:7" x14ac:dyDescent="0.2">
      <c r="A208" s="44">
        <v>193</v>
      </c>
      <c r="B208" s="19" t="s">
        <v>72</v>
      </c>
      <c r="C208" s="45" t="s">
        <v>387</v>
      </c>
    </row>
    <row r="209" spans="1:3" x14ac:dyDescent="0.2">
      <c r="A209" s="44">
        <v>194</v>
      </c>
      <c r="B209" s="19" t="s">
        <v>72</v>
      </c>
      <c r="C209" s="45" t="s">
        <v>387</v>
      </c>
    </row>
    <row r="210" spans="1:3" x14ac:dyDescent="0.2">
      <c r="A210" s="44">
        <v>195</v>
      </c>
      <c r="B210" s="19" t="s">
        <v>72</v>
      </c>
      <c r="C210" s="45" t="s">
        <v>387</v>
      </c>
    </row>
    <row r="211" spans="1:3" x14ac:dyDescent="0.2">
      <c r="A211" s="44">
        <v>196</v>
      </c>
      <c r="B211" s="19" t="s">
        <v>72</v>
      </c>
      <c r="C211" s="45" t="s">
        <v>387</v>
      </c>
    </row>
    <row r="212" spans="1:3" x14ac:dyDescent="0.2">
      <c r="A212" s="44">
        <v>197</v>
      </c>
      <c r="B212" s="19" t="s">
        <v>72</v>
      </c>
      <c r="C212" s="45" t="s">
        <v>387</v>
      </c>
    </row>
    <row r="213" spans="1:3" x14ac:dyDescent="0.2">
      <c r="A213" s="44">
        <v>198</v>
      </c>
      <c r="B213" s="19" t="s">
        <v>72</v>
      </c>
      <c r="C213" s="45" t="s">
        <v>387</v>
      </c>
    </row>
    <row r="214" spans="1:3" x14ac:dyDescent="0.2">
      <c r="A214" s="44">
        <v>199</v>
      </c>
      <c r="B214" s="19" t="s">
        <v>72</v>
      </c>
      <c r="C214" s="45" t="s">
        <v>387</v>
      </c>
    </row>
    <row r="215" spans="1:3" x14ac:dyDescent="0.2">
      <c r="A215" s="44">
        <v>201</v>
      </c>
      <c r="B215" s="19" t="s">
        <v>72</v>
      </c>
      <c r="C215" s="45" t="s">
        <v>387</v>
      </c>
    </row>
    <row r="216" spans="1:3" x14ac:dyDescent="0.2">
      <c r="A216" s="44">
        <v>202</v>
      </c>
      <c r="B216" s="19" t="s">
        <v>72</v>
      </c>
      <c r="C216" s="45" t="s">
        <v>387</v>
      </c>
    </row>
    <row r="217" spans="1:3" x14ac:dyDescent="0.2">
      <c r="A217" s="44">
        <v>203</v>
      </c>
      <c r="B217" s="19" t="s">
        <v>72</v>
      </c>
      <c r="C217" s="45" t="s">
        <v>387</v>
      </c>
    </row>
    <row r="218" spans="1:3" x14ac:dyDescent="0.2">
      <c r="A218" s="44">
        <v>204</v>
      </c>
      <c r="B218" s="19" t="s">
        <v>72</v>
      </c>
      <c r="C218" s="45" t="s">
        <v>387</v>
      </c>
    </row>
    <row r="219" spans="1:3" x14ac:dyDescent="0.2">
      <c r="A219" s="44">
        <v>205</v>
      </c>
      <c r="B219" s="19" t="s">
        <v>72</v>
      </c>
      <c r="C219" s="45" t="s">
        <v>387</v>
      </c>
    </row>
    <row r="220" spans="1:3" x14ac:dyDescent="0.2">
      <c r="A220" s="44">
        <v>206</v>
      </c>
      <c r="B220" s="19" t="s">
        <v>72</v>
      </c>
      <c r="C220" s="45" t="s">
        <v>387</v>
      </c>
    </row>
    <row r="221" spans="1:3" x14ac:dyDescent="0.2">
      <c r="A221" s="44">
        <v>207</v>
      </c>
      <c r="B221" s="19" t="s">
        <v>72</v>
      </c>
      <c r="C221" s="45" t="s">
        <v>387</v>
      </c>
    </row>
    <row r="222" spans="1:3" x14ac:dyDescent="0.2">
      <c r="A222" s="44">
        <v>208</v>
      </c>
      <c r="B222" s="19" t="s">
        <v>72</v>
      </c>
      <c r="C222" s="45" t="s">
        <v>387</v>
      </c>
    </row>
    <row r="223" spans="1:3" x14ac:dyDescent="0.2">
      <c r="A223" s="44">
        <v>209</v>
      </c>
      <c r="B223" s="19" t="s">
        <v>72</v>
      </c>
      <c r="C223" s="45" t="s">
        <v>387</v>
      </c>
    </row>
    <row r="224" spans="1:3" x14ac:dyDescent="0.2">
      <c r="A224" s="44">
        <v>210</v>
      </c>
      <c r="B224" s="19" t="s">
        <v>72</v>
      </c>
      <c r="C224" s="45" t="s">
        <v>387</v>
      </c>
    </row>
    <row r="225" spans="1:3" x14ac:dyDescent="0.2">
      <c r="A225" s="44">
        <v>211</v>
      </c>
      <c r="B225" s="19" t="s">
        <v>72</v>
      </c>
      <c r="C225" s="45" t="s">
        <v>387</v>
      </c>
    </row>
    <row r="226" spans="1:3" x14ac:dyDescent="0.2">
      <c r="A226" s="44">
        <v>212</v>
      </c>
      <c r="B226" s="19" t="s">
        <v>72</v>
      </c>
      <c r="C226" s="45" t="s">
        <v>387</v>
      </c>
    </row>
    <row r="227" spans="1:3" x14ac:dyDescent="0.2">
      <c r="A227" s="44">
        <v>213</v>
      </c>
      <c r="B227" s="19" t="s">
        <v>72</v>
      </c>
      <c r="C227" s="45" t="s">
        <v>387</v>
      </c>
    </row>
    <row r="228" spans="1:3" x14ac:dyDescent="0.2">
      <c r="A228" s="44">
        <v>214</v>
      </c>
      <c r="B228" s="19" t="s">
        <v>72</v>
      </c>
      <c r="C228" s="45" t="s">
        <v>387</v>
      </c>
    </row>
    <row r="229" spans="1:3" x14ac:dyDescent="0.2">
      <c r="A229" s="44">
        <v>215</v>
      </c>
      <c r="B229" s="19" t="s">
        <v>72</v>
      </c>
      <c r="C229" s="45" t="s">
        <v>387</v>
      </c>
    </row>
    <row r="230" spans="1:3" x14ac:dyDescent="0.2">
      <c r="A230" s="44">
        <v>216</v>
      </c>
      <c r="B230" s="19" t="s">
        <v>72</v>
      </c>
      <c r="C230" s="45" t="s">
        <v>387</v>
      </c>
    </row>
    <row r="231" spans="1:3" x14ac:dyDescent="0.2">
      <c r="A231" s="44">
        <v>217</v>
      </c>
      <c r="B231" s="19" t="s">
        <v>72</v>
      </c>
      <c r="C231" s="45" t="s">
        <v>387</v>
      </c>
    </row>
    <row r="232" spans="1:3" x14ac:dyDescent="0.2">
      <c r="A232" s="44">
        <v>218</v>
      </c>
      <c r="B232" s="19" t="s">
        <v>72</v>
      </c>
      <c r="C232" s="45" t="s">
        <v>387</v>
      </c>
    </row>
    <row r="233" spans="1:3" x14ac:dyDescent="0.2">
      <c r="A233" s="44">
        <v>219</v>
      </c>
      <c r="B233" s="19" t="s">
        <v>72</v>
      </c>
      <c r="C233" s="45" t="s">
        <v>387</v>
      </c>
    </row>
    <row r="234" spans="1:3" x14ac:dyDescent="0.2">
      <c r="A234" s="44">
        <v>220</v>
      </c>
      <c r="B234" s="19" t="s">
        <v>72</v>
      </c>
      <c r="C234" s="45" t="s">
        <v>387</v>
      </c>
    </row>
    <row r="235" spans="1:3" x14ac:dyDescent="0.2">
      <c r="A235" s="44">
        <v>221</v>
      </c>
      <c r="B235" s="19" t="s">
        <v>72</v>
      </c>
      <c r="C235" s="45" t="s">
        <v>387</v>
      </c>
    </row>
    <row r="236" spans="1:3" x14ac:dyDescent="0.2">
      <c r="A236" s="44">
        <v>222</v>
      </c>
      <c r="B236" s="19" t="s">
        <v>72</v>
      </c>
      <c r="C236" s="45" t="s">
        <v>387</v>
      </c>
    </row>
    <row r="237" spans="1:3" x14ac:dyDescent="0.2">
      <c r="A237" s="44">
        <v>223</v>
      </c>
      <c r="B237" s="19" t="s">
        <v>72</v>
      </c>
      <c r="C237" s="45" t="s">
        <v>387</v>
      </c>
    </row>
    <row r="238" spans="1:3" x14ac:dyDescent="0.2">
      <c r="A238" s="44">
        <v>224</v>
      </c>
      <c r="B238" s="19" t="s">
        <v>72</v>
      </c>
      <c r="C238" s="45" t="s">
        <v>387</v>
      </c>
    </row>
    <row r="239" spans="1:3" x14ac:dyDescent="0.2">
      <c r="A239" s="44">
        <v>225</v>
      </c>
      <c r="B239" s="19" t="s">
        <v>72</v>
      </c>
      <c r="C239" s="45" t="s">
        <v>387</v>
      </c>
    </row>
    <row r="240" spans="1:3" x14ac:dyDescent="0.2">
      <c r="A240" s="44">
        <v>226</v>
      </c>
      <c r="B240" s="19" t="s">
        <v>72</v>
      </c>
      <c r="C240" s="45" t="s">
        <v>387</v>
      </c>
    </row>
    <row r="241" spans="1:3" x14ac:dyDescent="0.2">
      <c r="A241" s="44">
        <v>227</v>
      </c>
      <c r="B241" s="19" t="s">
        <v>72</v>
      </c>
      <c r="C241" s="45" t="s">
        <v>387</v>
      </c>
    </row>
    <row r="242" spans="1:3" x14ac:dyDescent="0.2">
      <c r="A242" s="44">
        <v>228</v>
      </c>
      <c r="B242" s="19" t="s">
        <v>82</v>
      </c>
      <c r="C242" s="45" t="s">
        <v>380</v>
      </c>
    </row>
    <row r="243" spans="1:3" x14ac:dyDescent="0.2">
      <c r="A243" s="44">
        <v>229</v>
      </c>
      <c r="B243" s="19" t="s">
        <v>82</v>
      </c>
      <c r="C243" s="45" t="s">
        <v>380</v>
      </c>
    </row>
    <row r="244" spans="1:3" x14ac:dyDescent="0.2">
      <c r="A244" s="44">
        <v>230</v>
      </c>
      <c r="B244" s="19" t="s">
        <v>72</v>
      </c>
      <c r="C244" s="45" t="s">
        <v>380</v>
      </c>
    </row>
    <row r="245" spans="1:3" x14ac:dyDescent="0.2">
      <c r="A245" s="44">
        <v>231</v>
      </c>
      <c r="B245" s="19" t="s">
        <v>60</v>
      </c>
      <c r="C245" s="45" t="s">
        <v>387</v>
      </c>
    </row>
    <row r="246" spans="1:3" x14ac:dyDescent="0.2">
      <c r="A246" s="44">
        <v>233</v>
      </c>
      <c r="B246" s="19" t="s">
        <v>60</v>
      </c>
      <c r="C246" s="45" t="s">
        <v>387</v>
      </c>
    </row>
    <row r="247" spans="1:3" x14ac:dyDescent="0.2">
      <c r="A247" s="44">
        <v>234</v>
      </c>
      <c r="B247" s="19" t="s">
        <v>60</v>
      </c>
      <c r="C247" s="45" t="s">
        <v>387</v>
      </c>
    </row>
    <row r="248" spans="1:3" x14ac:dyDescent="0.2">
      <c r="A248" s="44">
        <v>235</v>
      </c>
      <c r="B248" s="19" t="s">
        <v>60</v>
      </c>
      <c r="C248" s="45" t="s">
        <v>387</v>
      </c>
    </row>
    <row r="249" spans="1:3" x14ac:dyDescent="0.2">
      <c r="A249" s="44">
        <v>236</v>
      </c>
      <c r="B249" s="19" t="s">
        <v>60</v>
      </c>
      <c r="C249" s="45" t="s">
        <v>387</v>
      </c>
    </row>
    <row r="250" spans="1:3" x14ac:dyDescent="0.2">
      <c r="A250" s="44">
        <v>237</v>
      </c>
      <c r="B250" s="19" t="s">
        <v>60</v>
      </c>
      <c r="C250" s="45" t="s">
        <v>387</v>
      </c>
    </row>
    <row r="251" spans="1:3" x14ac:dyDescent="0.2">
      <c r="A251" s="44">
        <v>238</v>
      </c>
      <c r="B251" s="19" t="s">
        <v>72</v>
      </c>
      <c r="C251" s="45" t="s">
        <v>387</v>
      </c>
    </row>
    <row r="252" spans="1:3" x14ac:dyDescent="0.2">
      <c r="A252" s="44">
        <v>241</v>
      </c>
      <c r="B252" s="19" t="s">
        <v>83</v>
      </c>
      <c r="C252" s="45" t="s">
        <v>387</v>
      </c>
    </row>
    <row r="253" spans="1:3" x14ac:dyDescent="0.2">
      <c r="A253" s="44">
        <v>242</v>
      </c>
      <c r="B253" s="19" t="s">
        <v>84</v>
      </c>
      <c r="C253" s="45" t="s">
        <v>387</v>
      </c>
    </row>
    <row r="254" spans="1:3" x14ac:dyDescent="0.2">
      <c r="A254" s="44">
        <v>243</v>
      </c>
      <c r="B254" s="19" t="s">
        <v>85</v>
      </c>
      <c r="C254" s="45" t="s">
        <v>387</v>
      </c>
    </row>
    <row r="255" spans="1:3" x14ac:dyDescent="0.2">
      <c r="A255" s="44">
        <v>244</v>
      </c>
      <c r="B255" s="19" t="s">
        <v>72</v>
      </c>
      <c r="C255" s="45" t="s">
        <v>387</v>
      </c>
    </row>
    <row r="256" spans="1:3" x14ac:dyDescent="0.2">
      <c r="A256" s="44">
        <v>245</v>
      </c>
      <c r="B256" s="19" t="s">
        <v>84</v>
      </c>
      <c r="C256" s="45" t="s">
        <v>387</v>
      </c>
    </row>
    <row r="257" spans="1:3" x14ac:dyDescent="0.2">
      <c r="A257" s="44">
        <v>246</v>
      </c>
      <c r="B257" s="19" t="s">
        <v>86</v>
      </c>
      <c r="C257" s="45" t="s">
        <v>387</v>
      </c>
    </row>
    <row r="258" spans="1:3" x14ac:dyDescent="0.2">
      <c r="A258" s="44">
        <v>247</v>
      </c>
      <c r="B258" s="19" t="s">
        <v>84</v>
      </c>
      <c r="C258" s="45" t="s">
        <v>387</v>
      </c>
    </row>
    <row r="259" spans="1:3" x14ac:dyDescent="0.2">
      <c r="A259" s="44">
        <v>248</v>
      </c>
      <c r="B259" s="19" t="s">
        <v>72</v>
      </c>
      <c r="C259" s="45" t="s">
        <v>387</v>
      </c>
    </row>
    <row r="260" spans="1:3" x14ac:dyDescent="0.2">
      <c r="A260" s="44">
        <v>249</v>
      </c>
      <c r="B260" s="19" t="s">
        <v>84</v>
      </c>
      <c r="C260" s="45" t="s">
        <v>387</v>
      </c>
    </row>
    <row r="261" spans="1:3" x14ac:dyDescent="0.2">
      <c r="A261" s="44">
        <v>250</v>
      </c>
      <c r="B261" s="19" t="s">
        <v>87</v>
      </c>
      <c r="C261" s="45" t="s">
        <v>380</v>
      </c>
    </row>
    <row r="262" spans="1:3" x14ac:dyDescent="0.2">
      <c r="A262" s="44">
        <v>251</v>
      </c>
      <c r="B262" s="19" t="s">
        <v>87</v>
      </c>
      <c r="C262" s="45" t="s">
        <v>380</v>
      </c>
    </row>
    <row r="263" spans="1:3" x14ac:dyDescent="0.2">
      <c r="A263" s="44">
        <v>252</v>
      </c>
      <c r="B263" s="19" t="s">
        <v>87</v>
      </c>
      <c r="C263" s="45" t="s">
        <v>380</v>
      </c>
    </row>
    <row r="264" spans="1:3" x14ac:dyDescent="0.2">
      <c r="A264" s="44">
        <v>253</v>
      </c>
      <c r="B264" s="19" t="s">
        <v>87</v>
      </c>
      <c r="C264" s="45" t="s">
        <v>380</v>
      </c>
    </row>
    <row r="265" spans="1:3" x14ac:dyDescent="0.2">
      <c r="A265" s="44">
        <v>254</v>
      </c>
      <c r="B265" s="19" t="s">
        <v>88</v>
      </c>
      <c r="C265" s="45" t="s">
        <v>387</v>
      </c>
    </row>
    <row r="266" spans="1:3" x14ac:dyDescent="0.2">
      <c r="A266" s="44">
        <v>255</v>
      </c>
      <c r="B266" s="19" t="s">
        <v>89</v>
      </c>
      <c r="C266" s="45" t="s">
        <v>387</v>
      </c>
    </row>
    <row r="267" spans="1:3" x14ac:dyDescent="0.2">
      <c r="A267" s="44">
        <v>257</v>
      </c>
      <c r="B267" s="19" t="s">
        <v>90</v>
      </c>
      <c r="C267" s="45" t="s">
        <v>387</v>
      </c>
    </row>
    <row r="268" spans="1:3" x14ac:dyDescent="0.2">
      <c r="A268" s="44">
        <v>258</v>
      </c>
      <c r="B268" s="19" t="s">
        <v>91</v>
      </c>
      <c r="C268" s="45" t="s">
        <v>387</v>
      </c>
    </row>
    <row r="269" spans="1:3" x14ac:dyDescent="0.2">
      <c r="A269" s="44">
        <v>259</v>
      </c>
      <c r="B269" s="19" t="s">
        <v>92</v>
      </c>
      <c r="C269" s="45" t="s">
        <v>387</v>
      </c>
    </row>
    <row r="270" spans="1:3" x14ac:dyDescent="0.2">
      <c r="A270" s="44">
        <v>260</v>
      </c>
      <c r="B270" s="19" t="s">
        <v>91</v>
      </c>
      <c r="C270" s="45" t="s">
        <v>387</v>
      </c>
    </row>
    <row r="271" spans="1:3" x14ac:dyDescent="0.2">
      <c r="A271" s="44">
        <v>261</v>
      </c>
      <c r="B271" s="19" t="s">
        <v>91</v>
      </c>
      <c r="C271" s="45" t="s">
        <v>387</v>
      </c>
    </row>
    <row r="272" spans="1:3" x14ac:dyDescent="0.2">
      <c r="A272" s="44">
        <v>262</v>
      </c>
      <c r="B272" s="19" t="s">
        <v>91</v>
      </c>
      <c r="C272" s="45" t="s">
        <v>387</v>
      </c>
    </row>
    <row r="273" spans="1:3" x14ac:dyDescent="0.2">
      <c r="A273" s="44">
        <v>263</v>
      </c>
      <c r="B273" s="19" t="s">
        <v>91</v>
      </c>
      <c r="C273" s="45" t="s">
        <v>387</v>
      </c>
    </row>
    <row r="274" spans="1:3" x14ac:dyDescent="0.2">
      <c r="A274" s="44">
        <v>264</v>
      </c>
      <c r="B274" s="19" t="s">
        <v>91</v>
      </c>
      <c r="C274" s="45" t="s">
        <v>387</v>
      </c>
    </row>
    <row r="275" spans="1:3" x14ac:dyDescent="0.2">
      <c r="A275" s="44">
        <v>265</v>
      </c>
      <c r="B275" s="19" t="s">
        <v>93</v>
      </c>
      <c r="C275" s="45" t="s">
        <v>380</v>
      </c>
    </row>
    <row r="276" spans="1:3" x14ac:dyDescent="0.2">
      <c r="A276" s="44">
        <v>266</v>
      </c>
      <c r="B276" s="19" t="s">
        <v>93</v>
      </c>
      <c r="C276" s="45" t="s">
        <v>380</v>
      </c>
    </row>
    <row r="277" spans="1:3" x14ac:dyDescent="0.2">
      <c r="A277" s="44">
        <v>267</v>
      </c>
      <c r="B277" s="19" t="s">
        <v>93</v>
      </c>
      <c r="C277" s="45" t="s">
        <v>380</v>
      </c>
    </row>
    <row r="278" spans="1:3" x14ac:dyDescent="0.2">
      <c r="A278" s="44">
        <v>268</v>
      </c>
      <c r="B278" s="19" t="s">
        <v>93</v>
      </c>
      <c r="C278" s="45" t="s">
        <v>380</v>
      </c>
    </row>
    <row r="279" spans="1:3" x14ac:dyDescent="0.2">
      <c r="A279" s="44">
        <v>269</v>
      </c>
      <c r="B279" s="19" t="s">
        <v>93</v>
      </c>
      <c r="C279" s="45" t="s">
        <v>380</v>
      </c>
    </row>
    <row r="280" spans="1:3" x14ac:dyDescent="0.2">
      <c r="A280" s="44">
        <v>270</v>
      </c>
      <c r="B280" s="19" t="s">
        <v>93</v>
      </c>
      <c r="C280" s="45" t="s">
        <v>380</v>
      </c>
    </row>
    <row r="281" spans="1:3" x14ac:dyDescent="0.2">
      <c r="A281" s="44">
        <v>271</v>
      </c>
      <c r="B281" s="19" t="s">
        <v>93</v>
      </c>
      <c r="C281" s="45" t="s">
        <v>380</v>
      </c>
    </row>
    <row r="282" spans="1:3" x14ac:dyDescent="0.2">
      <c r="A282" s="44">
        <v>272</v>
      </c>
      <c r="B282" s="19" t="s">
        <v>93</v>
      </c>
      <c r="C282" s="45" t="s">
        <v>380</v>
      </c>
    </row>
    <row r="283" spans="1:3" x14ac:dyDescent="0.2">
      <c r="A283" s="44">
        <v>273</v>
      </c>
      <c r="B283" s="19" t="s">
        <v>93</v>
      </c>
      <c r="C283" s="45" t="s">
        <v>380</v>
      </c>
    </row>
    <row r="284" spans="1:3" x14ac:dyDescent="0.2">
      <c r="A284" s="44">
        <v>274</v>
      </c>
      <c r="B284" s="19" t="s">
        <v>93</v>
      </c>
      <c r="C284" s="45" t="s">
        <v>380</v>
      </c>
    </row>
    <row r="285" spans="1:3" x14ac:dyDescent="0.2">
      <c r="A285" s="44">
        <v>276</v>
      </c>
      <c r="B285" s="19" t="s">
        <v>93</v>
      </c>
      <c r="C285" s="45" t="s">
        <v>380</v>
      </c>
    </row>
    <row r="286" spans="1:3" x14ac:dyDescent="0.2">
      <c r="A286" s="44">
        <v>277</v>
      </c>
      <c r="B286" s="19" t="s">
        <v>94</v>
      </c>
      <c r="C286" s="45" t="s">
        <v>380</v>
      </c>
    </row>
    <row r="287" spans="1:3" x14ac:dyDescent="0.2">
      <c r="A287" s="44">
        <v>278</v>
      </c>
      <c r="B287" s="19" t="s">
        <v>95</v>
      </c>
      <c r="C287" s="45" t="s">
        <v>380</v>
      </c>
    </row>
    <row r="288" spans="1:3" x14ac:dyDescent="0.2">
      <c r="A288" s="44">
        <v>279</v>
      </c>
      <c r="B288" s="19" t="s">
        <v>96</v>
      </c>
      <c r="C288" s="45" t="s">
        <v>380</v>
      </c>
    </row>
    <row r="289" spans="1:3" x14ac:dyDescent="0.2">
      <c r="A289" s="44">
        <v>280</v>
      </c>
      <c r="B289" s="19" t="s">
        <v>97</v>
      </c>
      <c r="C289" s="45" t="s">
        <v>380</v>
      </c>
    </row>
    <row r="290" spans="1:3" x14ac:dyDescent="0.2">
      <c r="A290" s="44">
        <v>281</v>
      </c>
      <c r="B290" s="19" t="s">
        <v>98</v>
      </c>
      <c r="C290" s="45" t="s">
        <v>387</v>
      </c>
    </row>
    <row r="291" spans="1:3" x14ac:dyDescent="0.2">
      <c r="A291" s="44">
        <v>283</v>
      </c>
      <c r="B291" s="19" t="s">
        <v>99</v>
      </c>
      <c r="C291" s="45" t="s">
        <v>387</v>
      </c>
    </row>
    <row r="292" spans="1:3" x14ac:dyDescent="0.2">
      <c r="A292" s="44">
        <v>284</v>
      </c>
      <c r="B292" s="19" t="s">
        <v>41</v>
      </c>
      <c r="C292" s="45" t="s">
        <v>380</v>
      </c>
    </row>
    <row r="293" spans="1:3" x14ac:dyDescent="0.2">
      <c r="A293" s="44">
        <v>285</v>
      </c>
      <c r="B293" s="19" t="s">
        <v>41</v>
      </c>
      <c r="C293" s="45" t="s">
        <v>380</v>
      </c>
    </row>
    <row r="294" spans="1:3" x14ac:dyDescent="0.2">
      <c r="A294" s="44">
        <v>286</v>
      </c>
      <c r="B294" s="19" t="s">
        <v>100</v>
      </c>
      <c r="C294" s="45" t="s">
        <v>380</v>
      </c>
    </row>
    <row r="295" spans="1:3" x14ac:dyDescent="0.2">
      <c r="A295" s="44">
        <v>287</v>
      </c>
      <c r="B295" s="19" t="s">
        <v>101</v>
      </c>
      <c r="C295" s="45" t="s">
        <v>380</v>
      </c>
    </row>
    <row r="296" spans="1:3" x14ac:dyDescent="0.2">
      <c r="A296" s="44">
        <v>288</v>
      </c>
      <c r="B296" s="19" t="s">
        <v>102</v>
      </c>
      <c r="C296" s="45" t="s">
        <v>380</v>
      </c>
    </row>
    <row r="297" spans="1:3" x14ac:dyDescent="0.2">
      <c r="A297" s="44">
        <v>289</v>
      </c>
      <c r="B297" s="19" t="s">
        <v>102</v>
      </c>
      <c r="C297" s="45" t="s">
        <v>380</v>
      </c>
    </row>
    <row r="298" spans="1:3" x14ac:dyDescent="0.2">
      <c r="A298" s="44">
        <v>290</v>
      </c>
      <c r="B298" s="19" t="s">
        <v>102</v>
      </c>
      <c r="C298" s="45" t="s">
        <v>380</v>
      </c>
    </row>
    <row r="299" spans="1:3" x14ac:dyDescent="0.2">
      <c r="A299" s="44">
        <v>291</v>
      </c>
      <c r="B299" s="19" t="s">
        <v>102</v>
      </c>
      <c r="C299" s="45" t="s">
        <v>380</v>
      </c>
    </row>
    <row r="300" spans="1:3" x14ac:dyDescent="0.2">
      <c r="A300" s="44">
        <v>292</v>
      </c>
      <c r="B300" s="19" t="s">
        <v>102</v>
      </c>
      <c r="C300" s="45" t="s">
        <v>380</v>
      </c>
    </row>
    <row r="301" spans="1:3" x14ac:dyDescent="0.2">
      <c r="A301" s="44">
        <v>297</v>
      </c>
      <c r="B301" s="19" t="s">
        <v>102</v>
      </c>
      <c r="C301" s="45" t="s">
        <v>380</v>
      </c>
    </row>
    <row r="302" spans="1:3" x14ac:dyDescent="0.2">
      <c r="A302" s="44">
        <v>298</v>
      </c>
      <c r="B302" s="19" t="s">
        <v>102</v>
      </c>
      <c r="C302" s="45" t="s">
        <v>380</v>
      </c>
    </row>
    <row r="303" spans="1:3" x14ac:dyDescent="0.2">
      <c r="A303" s="44">
        <v>299</v>
      </c>
      <c r="B303" s="19" t="s">
        <v>102</v>
      </c>
      <c r="C303" s="45" t="s">
        <v>380</v>
      </c>
    </row>
    <row r="304" spans="1:3" x14ac:dyDescent="0.2">
      <c r="A304" s="44">
        <v>300</v>
      </c>
      <c r="B304" s="19" t="s">
        <v>103</v>
      </c>
      <c r="C304" s="45" t="s">
        <v>387</v>
      </c>
    </row>
    <row r="305" spans="1:3" x14ac:dyDescent="0.2">
      <c r="A305" s="44">
        <v>301</v>
      </c>
      <c r="B305" s="19" t="s">
        <v>104</v>
      </c>
      <c r="C305" s="45" t="s">
        <v>387</v>
      </c>
    </row>
    <row r="306" spans="1:3" x14ac:dyDescent="0.2">
      <c r="A306" s="44">
        <v>302</v>
      </c>
      <c r="B306" s="19" t="s">
        <v>105</v>
      </c>
      <c r="C306" s="45" t="s">
        <v>387</v>
      </c>
    </row>
    <row r="307" spans="1:3" x14ac:dyDescent="0.2">
      <c r="A307" s="44">
        <v>303</v>
      </c>
      <c r="B307" s="19" t="s">
        <v>102</v>
      </c>
      <c r="C307" s="45" t="s">
        <v>380</v>
      </c>
    </row>
    <row r="308" spans="1:3" x14ac:dyDescent="0.2">
      <c r="A308" s="44">
        <v>304</v>
      </c>
      <c r="B308" s="19" t="s">
        <v>102</v>
      </c>
      <c r="C308" s="45" t="s">
        <v>380</v>
      </c>
    </row>
    <row r="309" spans="1:3" x14ac:dyDescent="0.2">
      <c r="A309" s="44">
        <v>305</v>
      </c>
      <c r="B309" s="19" t="s">
        <v>106</v>
      </c>
      <c r="C309" s="45" t="s">
        <v>387</v>
      </c>
    </row>
    <row r="310" spans="1:3" x14ac:dyDescent="0.2">
      <c r="A310" s="44">
        <v>306</v>
      </c>
      <c r="B310" s="19" t="s">
        <v>106</v>
      </c>
      <c r="C310" s="45" t="s">
        <v>387</v>
      </c>
    </row>
    <row r="311" spans="1:3" x14ac:dyDescent="0.2">
      <c r="A311" s="44">
        <v>307</v>
      </c>
      <c r="B311" s="19" t="s">
        <v>106</v>
      </c>
      <c r="C311" s="45" t="s">
        <v>387</v>
      </c>
    </row>
    <row r="312" spans="1:3" x14ac:dyDescent="0.2">
      <c r="A312" s="44">
        <v>308</v>
      </c>
      <c r="B312" s="19" t="s">
        <v>106</v>
      </c>
      <c r="C312" s="45" t="s">
        <v>387</v>
      </c>
    </row>
    <row r="313" spans="1:3" x14ac:dyDescent="0.2">
      <c r="A313" s="44">
        <v>309</v>
      </c>
      <c r="B313" s="19" t="s">
        <v>107</v>
      </c>
      <c r="C313" s="45" t="s">
        <v>387</v>
      </c>
    </row>
    <row r="314" spans="1:3" x14ac:dyDescent="0.2">
      <c r="A314" s="44">
        <v>310</v>
      </c>
      <c r="B314" s="19" t="s">
        <v>108</v>
      </c>
      <c r="C314" s="45" t="s">
        <v>387</v>
      </c>
    </row>
    <row r="315" spans="1:3" x14ac:dyDescent="0.2">
      <c r="A315" s="44">
        <v>312</v>
      </c>
      <c r="B315" s="19" t="s">
        <v>109</v>
      </c>
      <c r="C315" s="45" t="s">
        <v>380</v>
      </c>
    </row>
    <row r="316" spans="1:3" x14ac:dyDescent="0.2">
      <c r="A316" s="44">
        <v>313</v>
      </c>
      <c r="B316" s="19" t="s">
        <v>110</v>
      </c>
      <c r="C316" s="45" t="s">
        <v>380</v>
      </c>
    </row>
    <row r="317" spans="1:3" x14ac:dyDescent="0.2">
      <c r="A317" s="44">
        <v>314</v>
      </c>
      <c r="B317" s="19" t="s">
        <v>111</v>
      </c>
      <c r="C317" s="45" t="s">
        <v>380</v>
      </c>
    </row>
    <row r="318" spans="1:3" x14ac:dyDescent="0.2">
      <c r="A318" s="44">
        <v>315</v>
      </c>
      <c r="B318" s="19" t="s">
        <v>112</v>
      </c>
      <c r="C318" s="45" t="s">
        <v>380</v>
      </c>
    </row>
    <row r="319" spans="1:3" x14ac:dyDescent="0.2">
      <c r="A319" s="44">
        <v>316</v>
      </c>
      <c r="B319" s="19" t="s">
        <v>113</v>
      </c>
      <c r="C319" s="45" t="s">
        <v>387</v>
      </c>
    </row>
    <row r="320" spans="1:3" x14ac:dyDescent="0.2">
      <c r="A320" s="44">
        <v>317</v>
      </c>
      <c r="B320" s="19" t="s">
        <v>113</v>
      </c>
      <c r="C320" s="45" t="s">
        <v>387</v>
      </c>
    </row>
    <row r="321" spans="1:3" x14ac:dyDescent="0.2">
      <c r="A321" s="44">
        <v>318</v>
      </c>
      <c r="B321" s="19" t="s">
        <v>113</v>
      </c>
      <c r="C321" s="45" t="s">
        <v>387</v>
      </c>
    </row>
    <row r="322" spans="1:3" x14ac:dyDescent="0.2">
      <c r="A322" s="44">
        <v>319</v>
      </c>
      <c r="B322" s="19" t="s">
        <v>114</v>
      </c>
      <c r="C322" s="45" t="s">
        <v>387</v>
      </c>
    </row>
    <row r="323" spans="1:3" x14ac:dyDescent="0.2">
      <c r="A323" s="44">
        <v>320</v>
      </c>
      <c r="B323" s="19" t="s">
        <v>113</v>
      </c>
      <c r="C323" s="45" t="s">
        <v>387</v>
      </c>
    </row>
    <row r="324" spans="1:3" x14ac:dyDescent="0.2">
      <c r="A324" s="44">
        <v>321</v>
      </c>
      <c r="B324" s="19" t="s">
        <v>113</v>
      </c>
      <c r="C324" s="45" t="s">
        <v>387</v>
      </c>
    </row>
    <row r="325" spans="1:3" x14ac:dyDescent="0.2">
      <c r="A325" s="44">
        <v>322</v>
      </c>
      <c r="B325" s="19" t="s">
        <v>113</v>
      </c>
      <c r="C325" s="45" t="s">
        <v>387</v>
      </c>
    </row>
    <row r="326" spans="1:3" x14ac:dyDescent="0.2">
      <c r="A326" s="44">
        <v>323</v>
      </c>
      <c r="B326" s="19" t="s">
        <v>113</v>
      </c>
      <c r="C326" s="45" t="s">
        <v>387</v>
      </c>
    </row>
    <row r="327" spans="1:3" x14ac:dyDescent="0.2">
      <c r="A327" s="44">
        <v>324</v>
      </c>
      <c r="B327" s="19" t="s">
        <v>115</v>
      </c>
      <c r="C327" s="45" t="s">
        <v>387</v>
      </c>
    </row>
    <row r="328" spans="1:3" x14ac:dyDescent="0.2">
      <c r="A328" s="44">
        <v>325</v>
      </c>
      <c r="B328" s="19" t="s">
        <v>116</v>
      </c>
      <c r="C328" s="45" t="s">
        <v>387</v>
      </c>
    </row>
    <row r="329" spans="1:3" x14ac:dyDescent="0.2">
      <c r="A329" s="44">
        <v>326</v>
      </c>
      <c r="B329" s="19" t="s">
        <v>116</v>
      </c>
      <c r="C329" s="45" t="s">
        <v>387</v>
      </c>
    </row>
    <row r="330" spans="1:3" x14ac:dyDescent="0.2">
      <c r="A330" s="44">
        <v>327</v>
      </c>
      <c r="B330" s="19" t="s">
        <v>116</v>
      </c>
      <c r="C330" s="45" t="s">
        <v>387</v>
      </c>
    </row>
    <row r="331" spans="1:3" x14ac:dyDescent="0.2">
      <c r="A331" s="44">
        <v>328</v>
      </c>
      <c r="B331" s="19" t="s">
        <v>116</v>
      </c>
      <c r="C331" s="45" t="s">
        <v>387</v>
      </c>
    </row>
    <row r="332" spans="1:3" x14ac:dyDescent="0.2">
      <c r="A332" s="44">
        <v>329</v>
      </c>
      <c r="B332" s="19" t="s">
        <v>116</v>
      </c>
      <c r="C332" s="45" t="s">
        <v>387</v>
      </c>
    </row>
    <row r="333" spans="1:3" x14ac:dyDescent="0.2">
      <c r="A333" s="44">
        <v>330</v>
      </c>
      <c r="B333" s="19" t="s">
        <v>116</v>
      </c>
      <c r="C333" s="45" t="s">
        <v>387</v>
      </c>
    </row>
    <row r="334" spans="1:3" x14ac:dyDescent="0.2">
      <c r="A334" s="44">
        <v>331</v>
      </c>
      <c r="B334" s="19" t="s">
        <v>116</v>
      </c>
      <c r="C334" s="45" t="s">
        <v>387</v>
      </c>
    </row>
    <row r="335" spans="1:3" x14ac:dyDescent="0.2">
      <c r="A335" s="44">
        <v>332</v>
      </c>
      <c r="B335" s="19" t="s">
        <v>116</v>
      </c>
      <c r="C335" s="45" t="s">
        <v>387</v>
      </c>
    </row>
    <row r="336" spans="1:3" x14ac:dyDescent="0.2">
      <c r="A336" s="44">
        <v>334</v>
      </c>
      <c r="B336" s="19" t="s">
        <v>117</v>
      </c>
      <c r="C336" s="45" t="s">
        <v>387</v>
      </c>
    </row>
    <row r="337" spans="1:3" x14ac:dyDescent="0.2">
      <c r="A337" s="44">
        <v>335</v>
      </c>
      <c r="B337" s="19" t="s">
        <v>118</v>
      </c>
      <c r="C337" s="45" t="s">
        <v>387</v>
      </c>
    </row>
    <row r="338" spans="1:3" x14ac:dyDescent="0.2">
      <c r="A338" s="44">
        <v>336</v>
      </c>
      <c r="B338" s="19" t="s">
        <v>119</v>
      </c>
      <c r="C338" s="45" t="s">
        <v>380</v>
      </c>
    </row>
    <row r="339" spans="1:3" x14ac:dyDescent="0.2">
      <c r="A339" s="44">
        <v>337</v>
      </c>
      <c r="B339" s="19" t="s">
        <v>119</v>
      </c>
      <c r="C339" s="45" t="s">
        <v>380</v>
      </c>
    </row>
    <row r="340" spans="1:3" x14ac:dyDescent="0.2">
      <c r="A340" s="44">
        <v>338</v>
      </c>
      <c r="B340" s="19" t="s">
        <v>120</v>
      </c>
      <c r="C340" s="45" t="s">
        <v>387</v>
      </c>
    </row>
    <row r="341" spans="1:3" x14ac:dyDescent="0.2">
      <c r="A341" s="44">
        <v>339</v>
      </c>
      <c r="B341" s="19" t="s">
        <v>121</v>
      </c>
      <c r="C341" s="45" t="s">
        <v>380</v>
      </c>
    </row>
    <row r="342" spans="1:3" x14ac:dyDescent="0.2">
      <c r="A342" s="44">
        <v>340</v>
      </c>
      <c r="B342" s="19" t="s">
        <v>121</v>
      </c>
      <c r="C342" s="45" t="s">
        <v>380</v>
      </c>
    </row>
    <row r="343" spans="1:3" x14ac:dyDescent="0.2">
      <c r="A343" s="44">
        <v>341</v>
      </c>
      <c r="B343" s="19" t="s">
        <v>121</v>
      </c>
      <c r="C343" s="45" t="s">
        <v>380</v>
      </c>
    </row>
    <row r="344" spans="1:3" x14ac:dyDescent="0.2">
      <c r="A344" s="44">
        <v>342</v>
      </c>
      <c r="B344" s="19" t="s">
        <v>122</v>
      </c>
      <c r="C344" s="45" t="s">
        <v>380</v>
      </c>
    </row>
    <row r="345" spans="1:3" x14ac:dyDescent="0.2">
      <c r="A345" s="44">
        <v>343</v>
      </c>
      <c r="B345" s="19" t="s">
        <v>123</v>
      </c>
      <c r="C345" s="45" t="s">
        <v>380</v>
      </c>
    </row>
    <row r="346" spans="1:3" x14ac:dyDescent="0.2">
      <c r="A346" s="44">
        <v>344</v>
      </c>
      <c r="B346" s="19" t="s">
        <v>124</v>
      </c>
      <c r="C346" s="45" t="s">
        <v>387</v>
      </c>
    </row>
    <row r="347" spans="1:3" x14ac:dyDescent="0.2">
      <c r="A347" s="44">
        <v>345</v>
      </c>
      <c r="B347" s="19" t="s">
        <v>125</v>
      </c>
      <c r="C347" s="45" t="s">
        <v>380</v>
      </c>
    </row>
    <row r="348" spans="1:3" x14ac:dyDescent="0.2">
      <c r="A348" s="44">
        <v>346</v>
      </c>
      <c r="B348" s="19" t="s">
        <v>126</v>
      </c>
      <c r="C348" s="45" t="s">
        <v>380</v>
      </c>
    </row>
    <row r="349" spans="1:3" x14ac:dyDescent="0.2">
      <c r="A349" s="44">
        <v>347</v>
      </c>
      <c r="B349" s="19" t="s">
        <v>127</v>
      </c>
      <c r="C349" s="45" t="s">
        <v>380</v>
      </c>
    </row>
    <row r="350" spans="1:3" x14ac:dyDescent="0.2">
      <c r="A350" s="44">
        <v>348</v>
      </c>
      <c r="B350" s="19" t="s">
        <v>127</v>
      </c>
      <c r="C350" s="45" t="s">
        <v>380</v>
      </c>
    </row>
    <row r="351" spans="1:3" x14ac:dyDescent="0.2">
      <c r="A351" s="44">
        <v>349</v>
      </c>
      <c r="B351" s="19" t="s">
        <v>72</v>
      </c>
      <c r="C351" s="45" t="s">
        <v>387</v>
      </c>
    </row>
    <row r="352" spans="1:3" x14ac:dyDescent="0.2">
      <c r="A352" s="44">
        <v>350</v>
      </c>
      <c r="B352" s="19" t="s">
        <v>128</v>
      </c>
      <c r="C352" s="45" t="s">
        <v>380</v>
      </c>
    </row>
    <row r="353" spans="1:3" x14ac:dyDescent="0.2">
      <c r="A353" s="44">
        <v>351</v>
      </c>
      <c r="B353" s="19" t="s">
        <v>129</v>
      </c>
      <c r="C353" s="45" t="s">
        <v>387</v>
      </c>
    </row>
    <row r="354" spans="1:3" x14ac:dyDescent="0.2">
      <c r="A354" s="44">
        <v>352</v>
      </c>
      <c r="B354" s="19" t="s">
        <v>130</v>
      </c>
      <c r="C354" s="45" t="s">
        <v>387</v>
      </c>
    </row>
    <row r="355" spans="1:3" x14ac:dyDescent="0.2">
      <c r="A355" s="44">
        <v>353</v>
      </c>
      <c r="B355" s="19" t="s">
        <v>131</v>
      </c>
      <c r="C355" s="45" t="s">
        <v>387</v>
      </c>
    </row>
    <row r="356" spans="1:3" x14ac:dyDescent="0.2">
      <c r="A356" s="44">
        <v>354</v>
      </c>
      <c r="B356" s="19" t="s">
        <v>48</v>
      </c>
      <c r="C356" s="45" t="s">
        <v>380</v>
      </c>
    </row>
    <row r="357" spans="1:3" x14ac:dyDescent="0.2">
      <c r="A357" s="44">
        <v>355</v>
      </c>
      <c r="B357" s="19" t="s">
        <v>132</v>
      </c>
      <c r="C357" s="45" t="s">
        <v>387</v>
      </c>
    </row>
    <row r="358" spans="1:3" x14ac:dyDescent="0.2">
      <c r="A358" s="44">
        <v>357</v>
      </c>
      <c r="B358" s="19" t="s">
        <v>133</v>
      </c>
      <c r="C358" s="45" t="s">
        <v>380</v>
      </c>
    </row>
    <row r="359" spans="1:3" x14ac:dyDescent="0.2">
      <c r="A359" s="44">
        <v>358</v>
      </c>
      <c r="B359" s="19" t="s">
        <v>133</v>
      </c>
      <c r="C359" s="45" t="s">
        <v>380</v>
      </c>
    </row>
    <row r="360" spans="1:3" x14ac:dyDescent="0.2">
      <c r="A360" s="44">
        <v>359</v>
      </c>
      <c r="B360" s="19" t="s">
        <v>133</v>
      </c>
      <c r="C360" s="45" t="s">
        <v>380</v>
      </c>
    </row>
    <row r="361" spans="1:3" x14ac:dyDescent="0.2">
      <c r="A361" s="44">
        <v>360</v>
      </c>
      <c r="B361" s="19" t="s">
        <v>133</v>
      </c>
      <c r="C361" s="45" t="s">
        <v>380</v>
      </c>
    </row>
    <row r="362" spans="1:3" x14ac:dyDescent="0.2">
      <c r="A362" s="44">
        <v>361</v>
      </c>
      <c r="B362" s="19" t="s">
        <v>133</v>
      </c>
      <c r="C362" s="45" t="s">
        <v>380</v>
      </c>
    </row>
    <row r="363" spans="1:3" x14ac:dyDescent="0.2">
      <c r="A363" s="44">
        <v>362</v>
      </c>
      <c r="B363" s="19" t="s">
        <v>133</v>
      </c>
      <c r="C363" s="45" t="s">
        <v>380</v>
      </c>
    </row>
    <row r="364" spans="1:3" x14ac:dyDescent="0.2">
      <c r="A364" s="44">
        <v>363</v>
      </c>
      <c r="B364" s="19" t="s">
        <v>133</v>
      </c>
      <c r="C364" s="45" t="s">
        <v>380</v>
      </c>
    </row>
    <row r="365" spans="1:3" x14ac:dyDescent="0.2">
      <c r="A365" s="44">
        <v>364</v>
      </c>
      <c r="B365" s="19" t="s">
        <v>133</v>
      </c>
      <c r="C365" s="45" t="s">
        <v>380</v>
      </c>
    </row>
    <row r="366" spans="1:3" x14ac:dyDescent="0.2">
      <c r="A366" s="44">
        <v>365</v>
      </c>
      <c r="B366" s="19" t="s">
        <v>133</v>
      </c>
      <c r="C366" s="45" t="s">
        <v>380</v>
      </c>
    </row>
    <row r="367" spans="1:3" x14ac:dyDescent="0.2">
      <c r="A367" s="44">
        <v>366</v>
      </c>
      <c r="B367" s="19" t="s">
        <v>133</v>
      </c>
      <c r="C367" s="45" t="s">
        <v>380</v>
      </c>
    </row>
    <row r="368" spans="1:3" x14ac:dyDescent="0.2">
      <c r="A368" s="44">
        <v>367</v>
      </c>
      <c r="B368" s="19" t="s">
        <v>133</v>
      </c>
      <c r="C368" s="45" t="s">
        <v>380</v>
      </c>
    </row>
    <row r="369" spans="1:3" x14ac:dyDescent="0.2">
      <c r="A369" s="44">
        <v>368</v>
      </c>
      <c r="B369" s="19" t="s">
        <v>133</v>
      </c>
      <c r="C369" s="45" t="s">
        <v>380</v>
      </c>
    </row>
    <row r="370" spans="1:3" x14ac:dyDescent="0.2">
      <c r="A370" s="44">
        <v>369</v>
      </c>
      <c r="B370" s="19" t="s">
        <v>133</v>
      </c>
      <c r="C370" s="45" t="s">
        <v>380</v>
      </c>
    </row>
    <row r="371" spans="1:3" x14ac:dyDescent="0.2">
      <c r="A371" s="44">
        <v>370</v>
      </c>
      <c r="B371" s="19" t="s">
        <v>133</v>
      </c>
      <c r="C371" s="45" t="s">
        <v>380</v>
      </c>
    </row>
    <row r="372" spans="1:3" x14ac:dyDescent="0.2">
      <c r="A372" s="44">
        <v>371</v>
      </c>
      <c r="B372" s="19" t="s">
        <v>133</v>
      </c>
      <c r="C372" s="45" t="s">
        <v>380</v>
      </c>
    </row>
    <row r="373" spans="1:3" x14ac:dyDescent="0.2">
      <c r="A373" s="44">
        <v>372</v>
      </c>
      <c r="B373" s="19" t="s">
        <v>113</v>
      </c>
      <c r="C373" s="45" t="s">
        <v>387</v>
      </c>
    </row>
    <row r="374" spans="1:3" x14ac:dyDescent="0.2">
      <c r="A374" s="44">
        <v>373</v>
      </c>
      <c r="B374" s="19" t="s">
        <v>60</v>
      </c>
      <c r="C374" s="45" t="s">
        <v>387</v>
      </c>
    </row>
    <row r="375" spans="1:3" x14ac:dyDescent="0.2">
      <c r="A375" s="44">
        <v>374</v>
      </c>
      <c r="B375" s="19" t="s">
        <v>60</v>
      </c>
      <c r="C375" s="45" t="s">
        <v>387</v>
      </c>
    </row>
    <row r="376" spans="1:3" x14ac:dyDescent="0.2">
      <c r="A376" s="44">
        <v>375</v>
      </c>
      <c r="B376" s="19" t="s">
        <v>60</v>
      </c>
      <c r="C376" s="45" t="s">
        <v>387</v>
      </c>
    </row>
    <row r="377" spans="1:3" x14ac:dyDescent="0.2">
      <c r="A377" s="44">
        <v>376</v>
      </c>
      <c r="B377" s="19" t="s">
        <v>60</v>
      </c>
      <c r="C377" s="45" t="s">
        <v>387</v>
      </c>
    </row>
    <row r="378" spans="1:3" x14ac:dyDescent="0.2">
      <c r="A378" s="44">
        <v>377</v>
      </c>
      <c r="B378" s="19" t="s">
        <v>60</v>
      </c>
      <c r="C378" s="45" t="s">
        <v>387</v>
      </c>
    </row>
    <row r="379" spans="1:3" x14ac:dyDescent="0.2">
      <c r="A379" s="44">
        <v>378</v>
      </c>
      <c r="B379" s="19" t="s">
        <v>60</v>
      </c>
      <c r="C379" s="45" t="s">
        <v>387</v>
      </c>
    </row>
    <row r="380" spans="1:3" x14ac:dyDescent="0.2">
      <c r="A380" s="44">
        <v>380</v>
      </c>
      <c r="B380" s="19" t="s">
        <v>60</v>
      </c>
      <c r="C380" s="45" t="s">
        <v>387</v>
      </c>
    </row>
    <row r="381" spans="1:3" x14ac:dyDescent="0.2">
      <c r="A381" s="44">
        <v>381</v>
      </c>
      <c r="B381" s="19" t="s">
        <v>60</v>
      </c>
      <c r="C381" s="45" t="s">
        <v>387</v>
      </c>
    </row>
    <row r="382" spans="1:3" x14ac:dyDescent="0.2">
      <c r="A382" s="44">
        <v>382</v>
      </c>
      <c r="B382" s="19" t="s">
        <v>60</v>
      </c>
      <c r="C382" s="45" t="s">
        <v>387</v>
      </c>
    </row>
    <row r="383" spans="1:3" x14ac:dyDescent="0.2">
      <c r="A383" s="44">
        <v>384</v>
      </c>
      <c r="B383" s="19" t="s">
        <v>72</v>
      </c>
      <c r="C383" s="45" t="s">
        <v>387</v>
      </c>
    </row>
    <row r="384" spans="1:3" x14ac:dyDescent="0.2">
      <c r="A384" s="44">
        <v>385</v>
      </c>
      <c r="B384" s="19" t="s">
        <v>60</v>
      </c>
      <c r="C384" s="45" t="s">
        <v>387</v>
      </c>
    </row>
    <row r="385" spans="1:3" x14ac:dyDescent="0.2">
      <c r="A385" s="44">
        <v>386</v>
      </c>
      <c r="B385" s="19" t="s">
        <v>41</v>
      </c>
      <c r="C385" s="45" t="s">
        <v>380</v>
      </c>
    </row>
    <row r="386" spans="1:3" x14ac:dyDescent="0.2">
      <c r="A386" s="44">
        <v>387</v>
      </c>
      <c r="B386" s="19" t="s">
        <v>65</v>
      </c>
      <c r="C386" s="45" t="s">
        <v>380</v>
      </c>
    </row>
    <row r="387" spans="1:3" x14ac:dyDescent="0.2">
      <c r="A387" s="44">
        <v>388</v>
      </c>
      <c r="B387" s="19" t="s">
        <v>60</v>
      </c>
      <c r="C387" s="45" t="s">
        <v>387</v>
      </c>
    </row>
    <row r="388" spans="1:3" x14ac:dyDescent="0.2">
      <c r="A388" s="44">
        <v>389</v>
      </c>
      <c r="B388" s="19" t="s">
        <v>51</v>
      </c>
      <c r="C388" s="45" t="s">
        <v>380</v>
      </c>
    </row>
    <row r="389" spans="1:3" x14ac:dyDescent="0.2">
      <c r="A389" s="44">
        <v>390</v>
      </c>
      <c r="B389" s="19" t="s">
        <v>60</v>
      </c>
      <c r="C389" s="45" t="s">
        <v>387</v>
      </c>
    </row>
    <row r="390" spans="1:3" x14ac:dyDescent="0.2">
      <c r="A390" s="44">
        <v>391</v>
      </c>
      <c r="B390" s="19" t="s">
        <v>134</v>
      </c>
      <c r="C390" s="45" t="s">
        <v>380</v>
      </c>
    </row>
    <row r="391" spans="1:3" x14ac:dyDescent="0.2">
      <c r="A391" s="44">
        <v>392</v>
      </c>
      <c r="B391" s="19" t="s">
        <v>135</v>
      </c>
      <c r="C391" s="45" t="s">
        <v>387</v>
      </c>
    </row>
    <row r="392" spans="1:3" x14ac:dyDescent="0.2">
      <c r="A392" s="44">
        <v>393</v>
      </c>
      <c r="B392" s="19" t="s">
        <v>136</v>
      </c>
      <c r="C392" s="45" t="s">
        <v>387</v>
      </c>
    </row>
    <row r="393" spans="1:3" x14ac:dyDescent="0.2">
      <c r="A393" s="44">
        <v>394</v>
      </c>
      <c r="B393" s="19" t="s">
        <v>92</v>
      </c>
      <c r="C393" s="45" t="s">
        <v>387</v>
      </c>
    </row>
    <row r="394" spans="1:3" x14ac:dyDescent="0.2">
      <c r="A394" s="44">
        <v>395</v>
      </c>
      <c r="B394" s="19" t="s">
        <v>137</v>
      </c>
      <c r="C394" s="45" t="s">
        <v>387</v>
      </c>
    </row>
    <row r="395" spans="1:3" x14ac:dyDescent="0.2">
      <c r="A395" s="44">
        <v>396</v>
      </c>
      <c r="B395" s="19" t="s">
        <v>70</v>
      </c>
      <c r="C395" s="45" t="s">
        <v>387</v>
      </c>
    </row>
    <row r="396" spans="1:3" x14ac:dyDescent="0.2">
      <c r="A396" s="44">
        <v>397</v>
      </c>
      <c r="B396" s="19" t="s">
        <v>138</v>
      </c>
      <c r="C396" s="45" t="s">
        <v>387</v>
      </c>
    </row>
    <row r="397" spans="1:3" x14ac:dyDescent="0.2">
      <c r="A397" s="44">
        <v>398</v>
      </c>
      <c r="B397" s="19" t="s">
        <v>139</v>
      </c>
      <c r="C397" s="45" t="s">
        <v>387</v>
      </c>
    </row>
    <row r="398" spans="1:3" x14ac:dyDescent="0.2">
      <c r="A398" s="44">
        <v>399</v>
      </c>
      <c r="B398" s="19" t="s">
        <v>140</v>
      </c>
      <c r="C398" s="45" t="s">
        <v>380</v>
      </c>
    </row>
    <row r="399" spans="1:3" x14ac:dyDescent="0.2">
      <c r="A399" s="44">
        <v>400</v>
      </c>
      <c r="B399" s="19" t="s">
        <v>91</v>
      </c>
      <c r="C399" s="45" t="s">
        <v>387</v>
      </c>
    </row>
    <row r="400" spans="1:3" x14ac:dyDescent="0.2">
      <c r="A400" s="44">
        <v>401</v>
      </c>
      <c r="B400" s="19" t="s">
        <v>141</v>
      </c>
      <c r="C400" s="45" t="s">
        <v>380</v>
      </c>
    </row>
    <row r="401" spans="1:3" x14ac:dyDescent="0.2">
      <c r="A401" s="44">
        <v>403</v>
      </c>
      <c r="B401" s="19" t="s">
        <v>47</v>
      </c>
      <c r="C401" s="45" t="s">
        <v>387</v>
      </c>
    </row>
    <row r="402" spans="1:3" x14ac:dyDescent="0.2">
      <c r="A402" s="44">
        <v>404</v>
      </c>
      <c r="B402" s="19" t="s">
        <v>142</v>
      </c>
      <c r="C402" s="45" t="s">
        <v>387</v>
      </c>
    </row>
    <row r="403" spans="1:3" x14ac:dyDescent="0.2">
      <c r="A403" s="44">
        <v>405</v>
      </c>
      <c r="B403" s="19" t="s">
        <v>143</v>
      </c>
      <c r="C403" s="45" t="s">
        <v>380</v>
      </c>
    </row>
    <row r="404" spans="1:3" x14ac:dyDescent="0.2">
      <c r="A404" s="44">
        <v>406</v>
      </c>
      <c r="B404" s="19" t="s">
        <v>144</v>
      </c>
      <c r="C404" s="45" t="s">
        <v>380</v>
      </c>
    </row>
    <row r="405" spans="1:3" x14ac:dyDescent="0.2">
      <c r="A405" s="44">
        <v>407</v>
      </c>
      <c r="B405" s="19" t="s">
        <v>145</v>
      </c>
      <c r="C405" s="45" t="s">
        <v>380</v>
      </c>
    </row>
    <row r="406" spans="1:3" x14ac:dyDescent="0.2">
      <c r="A406" s="44">
        <v>408</v>
      </c>
      <c r="B406" s="19" t="s">
        <v>146</v>
      </c>
      <c r="C406" s="45" t="s">
        <v>380</v>
      </c>
    </row>
    <row r="407" spans="1:3" x14ac:dyDescent="0.2">
      <c r="A407" s="44">
        <v>409</v>
      </c>
      <c r="B407" s="19" t="s">
        <v>147</v>
      </c>
      <c r="C407" s="45" t="s">
        <v>380</v>
      </c>
    </row>
    <row r="408" spans="1:3" x14ac:dyDescent="0.2">
      <c r="A408" s="44">
        <v>410</v>
      </c>
      <c r="B408" s="19" t="s">
        <v>148</v>
      </c>
      <c r="C408" s="45" t="s">
        <v>380</v>
      </c>
    </row>
    <row r="409" spans="1:3" x14ac:dyDescent="0.2">
      <c r="A409" s="44">
        <v>411</v>
      </c>
      <c r="B409" s="19" t="s">
        <v>149</v>
      </c>
      <c r="C409" s="45" t="s">
        <v>380</v>
      </c>
    </row>
    <row r="410" spans="1:3" x14ac:dyDescent="0.2">
      <c r="A410" s="44">
        <v>412</v>
      </c>
      <c r="B410" s="19" t="s">
        <v>150</v>
      </c>
      <c r="C410" s="45" t="s">
        <v>380</v>
      </c>
    </row>
    <row r="411" spans="1:3" x14ac:dyDescent="0.2">
      <c r="A411" s="44">
        <v>413</v>
      </c>
      <c r="B411" s="19" t="s">
        <v>151</v>
      </c>
      <c r="C411" s="45" t="s">
        <v>380</v>
      </c>
    </row>
    <row r="412" spans="1:3" x14ac:dyDescent="0.2">
      <c r="A412" s="44">
        <v>414</v>
      </c>
      <c r="B412" s="19" t="s">
        <v>152</v>
      </c>
      <c r="C412" s="45" t="s">
        <v>380</v>
      </c>
    </row>
    <row r="413" spans="1:3" x14ac:dyDescent="0.2">
      <c r="A413" s="44">
        <v>415</v>
      </c>
      <c r="B413" s="19" t="s">
        <v>153</v>
      </c>
      <c r="C413" s="45" t="s">
        <v>380</v>
      </c>
    </row>
    <row r="414" spans="1:3" x14ac:dyDescent="0.2">
      <c r="A414" s="44">
        <v>416</v>
      </c>
      <c r="B414" s="19" t="s">
        <v>154</v>
      </c>
      <c r="C414" s="45" t="s">
        <v>380</v>
      </c>
    </row>
    <row r="415" spans="1:3" x14ac:dyDescent="0.2">
      <c r="A415" s="44">
        <v>417</v>
      </c>
      <c r="B415" s="19" t="s">
        <v>155</v>
      </c>
      <c r="C415" s="45" t="s">
        <v>380</v>
      </c>
    </row>
    <row r="416" spans="1:3" x14ac:dyDescent="0.2">
      <c r="A416" s="44">
        <v>418</v>
      </c>
      <c r="B416" s="19" t="s">
        <v>156</v>
      </c>
      <c r="C416" s="45" t="s">
        <v>380</v>
      </c>
    </row>
    <row r="417" spans="1:3" x14ac:dyDescent="0.2">
      <c r="A417" s="44">
        <v>419</v>
      </c>
      <c r="B417" s="19" t="s">
        <v>157</v>
      </c>
      <c r="C417" s="45" t="s">
        <v>380</v>
      </c>
    </row>
    <row r="418" spans="1:3" x14ac:dyDescent="0.2">
      <c r="A418" s="44">
        <v>420</v>
      </c>
      <c r="B418" s="19" t="s">
        <v>158</v>
      </c>
      <c r="C418" s="45" t="s">
        <v>380</v>
      </c>
    </row>
    <row r="419" spans="1:3" x14ac:dyDescent="0.2">
      <c r="A419" s="44">
        <v>421</v>
      </c>
      <c r="B419" s="19" t="s">
        <v>159</v>
      </c>
      <c r="C419" s="45" t="s">
        <v>380</v>
      </c>
    </row>
    <row r="420" spans="1:3" x14ac:dyDescent="0.2">
      <c r="A420" s="44">
        <v>422</v>
      </c>
      <c r="B420" s="19" t="s">
        <v>160</v>
      </c>
      <c r="C420" s="45" t="s">
        <v>380</v>
      </c>
    </row>
    <row r="421" spans="1:3" x14ac:dyDescent="0.2">
      <c r="A421" s="44">
        <v>423</v>
      </c>
      <c r="B421" s="19" t="s">
        <v>161</v>
      </c>
      <c r="C421" s="45" t="s">
        <v>380</v>
      </c>
    </row>
    <row r="422" spans="1:3" x14ac:dyDescent="0.2">
      <c r="A422" s="44">
        <v>424</v>
      </c>
      <c r="B422" s="19" t="s">
        <v>162</v>
      </c>
      <c r="C422" s="45" t="s">
        <v>380</v>
      </c>
    </row>
    <row r="423" spans="1:3" x14ac:dyDescent="0.2">
      <c r="A423" s="44">
        <v>425</v>
      </c>
      <c r="B423" s="19" t="s">
        <v>163</v>
      </c>
      <c r="C423" s="45" t="s">
        <v>387</v>
      </c>
    </row>
    <row r="424" spans="1:3" x14ac:dyDescent="0.2">
      <c r="A424" s="44">
        <v>426</v>
      </c>
      <c r="B424" s="19" t="s">
        <v>72</v>
      </c>
      <c r="C424" s="45" t="s">
        <v>387</v>
      </c>
    </row>
    <row r="425" spans="1:3" x14ac:dyDescent="0.2">
      <c r="A425" s="44">
        <v>427</v>
      </c>
      <c r="B425" s="19" t="s">
        <v>164</v>
      </c>
      <c r="C425" s="45" t="s">
        <v>387</v>
      </c>
    </row>
    <row r="426" spans="1:3" x14ac:dyDescent="0.2">
      <c r="A426" s="44">
        <v>428</v>
      </c>
      <c r="B426" s="19" t="s">
        <v>165</v>
      </c>
      <c r="C426" s="45" t="s">
        <v>166</v>
      </c>
    </row>
    <row r="427" spans="1:3" x14ac:dyDescent="0.2">
      <c r="A427" s="44">
        <v>429</v>
      </c>
      <c r="B427" s="19" t="s">
        <v>167</v>
      </c>
      <c r="C427" s="45" t="s">
        <v>166</v>
      </c>
    </row>
    <row r="428" spans="1:3" x14ac:dyDescent="0.2">
      <c r="A428" s="44">
        <v>430</v>
      </c>
      <c r="B428" s="19" t="s">
        <v>168</v>
      </c>
      <c r="C428" s="45" t="s">
        <v>166</v>
      </c>
    </row>
    <row r="429" spans="1:3" x14ac:dyDescent="0.2">
      <c r="A429" s="44">
        <v>431</v>
      </c>
      <c r="B429" s="19" t="s">
        <v>169</v>
      </c>
      <c r="C429" s="45" t="s">
        <v>166</v>
      </c>
    </row>
    <row r="430" spans="1:3" x14ac:dyDescent="0.2">
      <c r="A430" s="44">
        <v>432</v>
      </c>
      <c r="B430" s="19" t="s">
        <v>72</v>
      </c>
      <c r="C430" s="45" t="s">
        <v>387</v>
      </c>
    </row>
    <row r="431" spans="1:3" x14ac:dyDescent="0.2">
      <c r="A431" s="44">
        <v>434</v>
      </c>
      <c r="B431" s="19" t="s">
        <v>170</v>
      </c>
      <c r="C431" s="45" t="s">
        <v>380</v>
      </c>
    </row>
    <row r="432" spans="1:3" x14ac:dyDescent="0.2">
      <c r="A432" s="44">
        <v>435</v>
      </c>
      <c r="B432" s="19" t="s">
        <v>171</v>
      </c>
      <c r="C432" s="45" t="s">
        <v>387</v>
      </c>
    </row>
    <row r="433" spans="1:3" x14ac:dyDescent="0.2">
      <c r="A433" s="44">
        <v>436</v>
      </c>
      <c r="B433" s="19" t="s">
        <v>172</v>
      </c>
      <c r="C433" s="45" t="s">
        <v>387</v>
      </c>
    </row>
    <row r="434" spans="1:3" x14ac:dyDescent="0.2">
      <c r="A434" s="44">
        <v>437</v>
      </c>
      <c r="B434" s="19" t="s">
        <v>173</v>
      </c>
      <c r="C434" s="45" t="s">
        <v>387</v>
      </c>
    </row>
    <row r="435" spans="1:3" x14ac:dyDescent="0.2">
      <c r="A435" s="44">
        <v>439</v>
      </c>
      <c r="B435" s="19" t="s">
        <v>174</v>
      </c>
      <c r="C435" s="45" t="s">
        <v>387</v>
      </c>
    </row>
    <row r="436" spans="1:3" x14ac:dyDescent="0.2">
      <c r="A436" s="44">
        <v>440</v>
      </c>
      <c r="B436" s="19" t="s">
        <v>175</v>
      </c>
      <c r="C436" s="45" t="s">
        <v>387</v>
      </c>
    </row>
    <row r="437" spans="1:3" x14ac:dyDescent="0.2">
      <c r="A437" s="44">
        <v>441</v>
      </c>
      <c r="B437" s="19" t="s">
        <v>76</v>
      </c>
      <c r="C437" s="45" t="s">
        <v>387</v>
      </c>
    </row>
    <row r="438" spans="1:3" x14ac:dyDescent="0.2">
      <c r="A438" s="44">
        <v>442</v>
      </c>
      <c r="B438" s="19" t="s">
        <v>72</v>
      </c>
      <c r="C438" s="45" t="s">
        <v>387</v>
      </c>
    </row>
    <row r="439" spans="1:3" x14ac:dyDescent="0.2">
      <c r="A439" s="44">
        <v>443</v>
      </c>
      <c r="B439" s="19" t="s">
        <v>113</v>
      </c>
      <c r="C439" s="45" t="s">
        <v>387</v>
      </c>
    </row>
    <row r="440" spans="1:3" x14ac:dyDescent="0.2">
      <c r="A440" s="44">
        <v>444</v>
      </c>
      <c r="B440" s="19" t="s">
        <v>116</v>
      </c>
      <c r="C440" s="45" t="s">
        <v>387</v>
      </c>
    </row>
    <row r="441" spans="1:3" x14ac:dyDescent="0.2">
      <c r="A441" s="44">
        <v>444</v>
      </c>
      <c r="B441" s="19" t="s">
        <v>116</v>
      </c>
      <c r="C441" s="45" t="s">
        <v>387</v>
      </c>
    </row>
    <row r="442" spans="1:3" x14ac:dyDescent="0.2">
      <c r="A442" s="44">
        <v>445</v>
      </c>
      <c r="B442" s="19" t="s">
        <v>176</v>
      </c>
      <c r="C442" s="45" t="s">
        <v>387</v>
      </c>
    </row>
    <row r="443" spans="1:3" x14ac:dyDescent="0.2">
      <c r="A443" s="44">
        <v>446</v>
      </c>
      <c r="B443" s="19" t="s">
        <v>176</v>
      </c>
      <c r="C443" s="45" t="s">
        <v>387</v>
      </c>
    </row>
    <row r="444" spans="1:3" x14ac:dyDescent="0.2">
      <c r="A444" s="44">
        <v>447</v>
      </c>
      <c r="B444" s="19" t="s">
        <v>87</v>
      </c>
      <c r="C444" s="45" t="s">
        <v>387</v>
      </c>
    </row>
    <row r="445" spans="1:3" x14ac:dyDescent="0.2">
      <c r="A445" s="44">
        <v>448</v>
      </c>
      <c r="B445" s="19" t="s">
        <v>87</v>
      </c>
      <c r="C445" s="45" t="s">
        <v>387</v>
      </c>
    </row>
    <row r="446" spans="1:3" x14ac:dyDescent="0.2">
      <c r="A446" s="44">
        <v>449</v>
      </c>
      <c r="B446" s="19" t="s">
        <v>87</v>
      </c>
      <c r="C446" s="45" t="s">
        <v>387</v>
      </c>
    </row>
    <row r="447" spans="1:3" x14ac:dyDescent="0.2">
      <c r="A447" s="44">
        <v>450</v>
      </c>
      <c r="B447" s="19" t="s">
        <v>87</v>
      </c>
      <c r="C447" s="45" t="s">
        <v>387</v>
      </c>
    </row>
    <row r="448" spans="1:3" x14ac:dyDescent="0.2">
      <c r="A448" s="44">
        <v>451</v>
      </c>
      <c r="B448" s="19" t="s">
        <v>87</v>
      </c>
      <c r="C448" s="45" t="s">
        <v>387</v>
      </c>
    </row>
    <row r="449" spans="1:3" x14ac:dyDescent="0.2">
      <c r="A449" s="44">
        <v>452</v>
      </c>
      <c r="B449" s="19" t="s">
        <v>87</v>
      </c>
      <c r="C449" s="45" t="s">
        <v>387</v>
      </c>
    </row>
    <row r="450" spans="1:3" x14ac:dyDescent="0.2">
      <c r="A450" s="44">
        <v>453</v>
      </c>
      <c r="B450" s="19" t="s">
        <v>87</v>
      </c>
      <c r="C450" s="45" t="s">
        <v>387</v>
      </c>
    </row>
    <row r="451" spans="1:3" x14ac:dyDescent="0.2">
      <c r="A451" s="44">
        <v>454</v>
      </c>
      <c r="B451" s="19" t="s">
        <v>87</v>
      </c>
      <c r="C451" s="45" t="s">
        <v>387</v>
      </c>
    </row>
    <row r="452" spans="1:3" x14ac:dyDescent="0.2">
      <c r="A452" s="44">
        <v>455</v>
      </c>
      <c r="B452" s="19" t="s">
        <v>87</v>
      </c>
      <c r="C452" s="45" t="s">
        <v>387</v>
      </c>
    </row>
    <row r="453" spans="1:3" x14ac:dyDescent="0.2">
      <c r="A453" s="44">
        <v>456</v>
      </c>
      <c r="B453" s="19" t="s">
        <v>87</v>
      </c>
      <c r="C453" s="45" t="s">
        <v>387</v>
      </c>
    </row>
    <row r="454" spans="1:3" x14ac:dyDescent="0.2">
      <c r="A454" s="44">
        <v>459</v>
      </c>
      <c r="B454" s="19" t="s">
        <v>87</v>
      </c>
      <c r="C454" s="45" t="s">
        <v>387</v>
      </c>
    </row>
    <row r="455" spans="1:3" x14ac:dyDescent="0.2">
      <c r="A455" s="44">
        <v>460</v>
      </c>
      <c r="B455" s="19" t="s">
        <v>177</v>
      </c>
      <c r="C455" s="45" t="s">
        <v>380</v>
      </c>
    </row>
    <row r="456" spans="1:3" x14ac:dyDescent="0.2">
      <c r="A456" s="44">
        <v>461</v>
      </c>
      <c r="B456" s="19" t="s">
        <v>177</v>
      </c>
      <c r="C456" s="45" t="s">
        <v>380</v>
      </c>
    </row>
    <row r="457" spans="1:3" x14ac:dyDescent="0.2">
      <c r="A457" s="44">
        <v>462</v>
      </c>
      <c r="B457" s="19" t="s">
        <v>178</v>
      </c>
      <c r="C457" s="45" t="s">
        <v>380</v>
      </c>
    </row>
    <row r="458" spans="1:3" x14ac:dyDescent="0.2">
      <c r="A458" s="44">
        <v>463</v>
      </c>
      <c r="B458" s="19" t="s">
        <v>179</v>
      </c>
      <c r="C458" s="45" t="s">
        <v>380</v>
      </c>
    </row>
    <row r="459" spans="1:3" x14ac:dyDescent="0.2">
      <c r="A459" s="44">
        <v>464</v>
      </c>
      <c r="B459" s="19" t="s">
        <v>180</v>
      </c>
      <c r="C459" s="45" t="s">
        <v>387</v>
      </c>
    </row>
    <row r="460" spans="1:3" x14ac:dyDescent="0.2">
      <c r="A460" s="44">
        <v>465</v>
      </c>
      <c r="B460" s="19" t="s">
        <v>181</v>
      </c>
      <c r="C460" s="45" t="s">
        <v>387</v>
      </c>
    </row>
    <row r="461" spans="1:3" x14ac:dyDescent="0.2">
      <c r="A461" s="44">
        <v>466</v>
      </c>
      <c r="B461" s="19" t="s">
        <v>182</v>
      </c>
      <c r="C461" s="45" t="s">
        <v>387</v>
      </c>
    </row>
    <row r="462" spans="1:3" x14ac:dyDescent="0.2">
      <c r="A462" s="44">
        <v>467</v>
      </c>
      <c r="B462" s="19" t="s">
        <v>182</v>
      </c>
      <c r="C462" s="45" t="s">
        <v>387</v>
      </c>
    </row>
    <row r="463" spans="1:3" x14ac:dyDescent="0.2">
      <c r="A463" s="44">
        <v>468</v>
      </c>
      <c r="B463" s="19" t="s">
        <v>182</v>
      </c>
      <c r="C463" s="45" t="s">
        <v>387</v>
      </c>
    </row>
    <row r="464" spans="1:3" x14ac:dyDescent="0.2">
      <c r="A464" s="44">
        <v>469</v>
      </c>
      <c r="B464" s="19" t="s">
        <v>182</v>
      </c>
      <c r="C464" s="45" t="s">
        <v>387</v>
      </c>
    </row>
    <row r="465" spans="1:3" x14ac:dyDescent="0.2">
      <c r="A465" s="44">
        <v>470</v>
      </c>
      <c r="B465" s="19" t="s">
        <v>182</v>
      </c>
      <c r="C465" s="45" t="s">
        <v>387</v>
      </c>
    </row>
    <row r="466" spans="1:3" x14ac:dyDescent="0.2">
      <c r="A466" s="44">
        <v>473</v>
      </c>
      <c r="B466" s="19" t="s">
        <v>183</v>
      </c>
      <c r="C466" s="45" t="s">
        <v>387</v>
      </c>
    </row>
    <row r="467" spans="1:3" x14ac:dyDescent="0.2">
      <c r="A467" s="44">
        <v>474</v>
      </c>
      <c r="B467" s="19" t="s">
        <v>184</v>
      </c>
      <c r="C467" s="45" t="s">
        <v>380</v>
      </c>
    </row>
    <row r="468" spans="1:3" x14ac:dyDescent="0.2">
      <c r="A468" s="44">
        <v>475</v>
      </c>
      <c r="B468" s="19" t="s">
        <v>185</v>
      </c>
      <c r="C468" s="45" t="s">
        <v>387</v>
      </c>
    </row>
    <row r="469" spans="1:3" x14ac:dyDescent="0.2">
      <c r="A469" s="44">
        <v>476</v>
      </c>
      <c r="B469" s="19" t="s">
        <v>186</v>
      </c>
      <c r="C469" s="45" t="s">
        <v>380</v>
      </c>
    </row>
    <row r="470" spans="1:3" x14ac:dyDescent="0.2">
      <c r="A470" s="44">
        <v>477</v>
      </c>
      <c r="B470" s="19" t="s">
        <v>186</v>
      </c>
      <c r="C470" s="45" t="s">
        <v>380</v>
      </c>
    </row>
    <row r="471" spans="1:3" x14ac:dyDescent="0.2">
      <c r="A471" s="44">
        <v>478</v>
      </c>
      <c r="B471" s="19" t="s">
        <v>116</v>
      </c>
      <c r="C471" s="45" t="s">
        <v>387</v>
      </c>
    </row>
    <row r="472" spans="1:3" x14ac:dyDescent="0.2">
      <c r="A472" s="44">
        <v>479</v>
      </c>
      <c r="B472" s="19" t="s">
        <v>174</v>
      </c>
      <c r="C472" s="45" t="s">
        <v>387</v>
      </c>
    </row>
    <row r="473" spans="1:3" x14ac:dyDescent="0.2">
      <c r="A473" s="44">
        <v>480</v>
      </c>
      <c r="B473" s="19" t="s">
        <v>174</v>
      </c>
      <c r="C473" s="45" t="s">
        <v>387</v>
      </c>
    </row>
    <row r="474" spans="1:3" x14ac:dyDescent="0.2">
      <c r="A474" s="44">
        <v>481</v>
      </c>
      <c r="B474" s="19" t="s">
        <v>174</v>
      </c>
      <c r="C474" s="45" t="s">
        <v>387</v>
      </c>
    </row>
    <row r="475" spans="1:3" x14ac:dyDescent="0.2">
      <c r="A475" s="44">
        <v>482</v>
      </c>
      <c r="B475" s="19" t="s">
        <v>187</v>
      </c>
      <c r="C475" s="45" t="s">
        <v>188</v>
      </c>
    </row>
    <row r="476" spans="1:3" x14ac:dyDescent="0.2">
      <c r="A476" s="44">
        <v>483</v>
      </c>
      <c r="B476" s="19" t="s">
        <v>189</v>
      </c>
      <c r="C476" s="45" t="s">
        <v>188</v>
      </c>
    </row>
    <row r="477" spans="1:3" x14ac:dyDescent="0.2">
      <c r="A477" s="44">
        <v>484</v>
      </c>
      <c r="B477" s="19" t="s">
        <v>190</v>
      </c>
      <c r="C477" s="45" t="s">
        <v>188</v>
      </c>
    </row>
    <row r="478" spans="1:3" x14ac:dyDescent="0.2">
      <c r="A478" s="44">
        <v>485</v>
      </c>
      <c r="B478" s="19" t="s">
        <v>191</v>
      </c>
      <c r="C478" s="45" t="s">
        <v>188</v>
      </c>
    </row>
    <row r="479" spans="1:3" x14ac:dyDescent="0.2">
      <c r="A479" s="44">
        <v>486</v>
      </c>
      <c r="B479" s="19" t="s">
        <v>192</v>
      </c>
      <c r="C479" s="45" t="s">
        <v>188</v>
      </c>
    </row>
    <row r="480" spans="1:3" x14ac:dyDescent="0.2">
      <c r="A480" s="44">
        <v>487</v>
      </c>
      <c r="B480" s="19" t="s">
        <v>193</v>
      </c>
      <c r="C480" s="45" t="s">
        <v>188</v>
      </c>
    </row>
    <row r="481" spans="1:3" x14ac:dyDescent="0.2">
      <c r="A481" s="44">
        <v>488</v>
      </c>
      <c r="B481" s="19" t="s">
        <v>194</v>
      </c>
      <c r="C481" s="45" t="s">
        <v>188</v>
      </c>
    </row>
    <row r="482" spans="1:3" x14ac:dyDescent="0.2">
      <c r="A482" s="44">
        <v>489</v>
      </c>
      <c r="B482" s="19" t="s">
        <v>195</v>
      </c>
      <c r="C482" s="45" t="s">
        <v>188</v>
      </c>
    </row>
    <row r="483" spans="1:3" x14ac:dyDescent="0.2">
      <c r="A483" s="44">
        <v>490</v>
      </c>
      <c r="B483" s="19" t="s">
        <v>196</v>
      </c>
      <c r="C483" s="45" t="s">
        <v>188</v>
      </c>
    </row>
    <row r="484" spans="1:3" x14ac:dyDescent="0.2">
      <c r="A484" s="44">
        <v>491</v>
      </c>
      <c r="B484" s="19" t="s">
        <v>197</v>
      </c>
      <c r="C484" s="45" t="s">
        <v>188</v>
      </c>
    </row>
    <row r="485" spans="1:3" x14ac:dyDescent="0.2">
      <c r="A485" s="44">
        <v>492</v>
      </c>
      <c r="B485" s="19" t="s">
        <v>198</v>
      </c>
      <c r="C485" s="45" t="s">
        <v>188</v>
      </c>
    </row>
    <row r="486" spans="1:3" x14ac:dyDescent="0.2">
      <c r="A486" s="44">
        <v>493</v>
      </c>
      <c r="B486" s="19" t="s">
        <v>199</v>
      </c>
      <c r="C486" s="45" t="s">
        <v>188</v>
      </c>
    </row>
    <row r="487" spans="1:3" x14ac:dyDescent="0.2">
      <c r="A487" s="44">
        <v>494</v>
      </c>
      <c r="B487" s="19" t="s">
        <v>200</v>
      </c>
      <c r="C487" s="45" t="s">
        <v>188</v>
      </c>
    </row>
    <row r="488" spans="1:3" x14ac:dyDescent="0.2">
      <c r="A488" s="44">
        <v>495</v>
      </c>
      <c r="B488" s="19" t="s">
        <v>201</v>
      </c>
      <c r="C488" s="45" t="s">
        <v>188</v>
      </c>
    </row>
    <row r="489" spans="1:3" x14ac:dyDescent="0.2">
      <c r="A489" s="44">
        <v>496</v>
      </c>
      <c r="B489" s="19" t="s">
        <v>202</v>
      </c>
      <c r="C489" s="45" t="s">
        <v>188</v>
      </c>
    </row>
    <row r="490" spans="1:3" x14ac:dyDescent="0.2">
      <c r="A490" s="44">
        <v>497</v>
      </c>
      <c r="B490" s="19" t="s">
        <v>203</v>
      </c>
      <c r="C490" s="45" t="s">
        <v>188</v>
      </c>
    </row>
    <row r="491" spans="1:3" x14ac:dyDescent="0.2">
      <c r="A491" s="44">
        <v>498</v>
      </c>
      <c r="B491" s="19" t="s">
        <v>204</v>
      </c>
      <c r="C491" s="45" t="s">
        <v>188</v>
      </c>
    </row>
    <row r="492" spans="1:3" x14ac:dyDescent="0.2">
      <c r="A492" s="44">
        <v>701</v>
      </c>
      <c r="B492" s="19" t="s">
        <v>205</v>
      </c>
      <c r="C492" s="45" t="s">
        <v>380</v>
      </c>
    </row>
    <row r="493" spans="1:3" x14ac:dyDescent="0.2">
      <c r="A493" s="44">
        <v>702</v>
      </c>
      <c r="B493" s="19" t="s">
        <v>205</v>
      </c>
      <c r="C493" s="45" t="s">
        <v>380</v>
      </c>
    </row>
    <row r="494" spans="1:3" x14ac:dyDescent="0.2">
      <c r="A494" s="44">
        <v>703</v>
      </c>
      <c r="B494" s="19" t="s">
        <v>139</v>
      </c>
      <c r="C494" s="45" t="s">
        <v>380</v>
      </c>
    </row>
    <row r="495" spans="1:3" x14ac:dyDescent="0.2">
      <c r="A495" s="44">
        <v>704</v>
      </c>
      <c r="B495" s="19" t="s">
        <v>139</v>
      </c>
      <c r="C495" s="45" t="s">
        <v>380</v>
      </c>
    </row>
    <row r="496" spans="1:3" x14ac:dyDescent="0.2">
      <c r="A496" s="44">
        <v>705</v>
      </c>
      <c r="B496" s="19" t="s">
        <v>139</v>
      </c>
      <c r="C496" s="45" t="s">
        <v>380</v>
      </c>
    </row>
    <row r="497" spans="1:3" x14ac:dyDescent="0.2">
      <c r="A497" s="44">
        <v>706</v>
      </c>
      <c r="B497" s="19" t="s">
        <v>139</v>
      </c>
      <c r="C497" s="45" t="s">
        <v>380</v>
      </c>
    </row>
    <row r="498" spans="1:3" x14ac:dyDescent="0.2">
      <c r="A498" s="44">
        <v>707</v>
      </c>
      <c r="B498" s="19" t="s">
        <v>139</v>
      </c>
      <c r="C498" s="45" t="s">
        <v>380</v>
      </c>
    </row>
    <row r="499" spans="1:3" x14ac:dyDescent="0.2">
      <c r="A499" s="44">
        <v>708</v>
      </c>
      <c r="B499" s="19" t="s">
        <v>139</v>
      </c>
      <c r="C499" s="45" t="s">
        <v>380</v>
      </c>
    </row>
    <row r="500" spans="1:3" x14ac:dyDescent="0.2">
      <c r="A500" s="44">
        <v>709</v>
      </c>
      <c r="B500" s="19" t="s">
        <v>139</v>
      </c>
      <c r="C500" s="45" t="s">
        <v>380</v>
      </c>
    </row>
    <row r="501" spans="1:3" x14ac:dyDescent="0.2">
      <c r="A501" s="44">
        <v>710</v>
      </c>
      <c r="B501" s="19" t="s">
        <v>139</v>
      </c>
      <c r="C501" s="45" t="s">
        <v>380</v>
      </c>
    </row>
    <row r="502" spans="1:3" x14ac:dyDescent="0.2">
      <c r="A502" s="44">
        <v>711</v>
      </c>
      <c r="B502" s="19" t="s">
        <v>139</v>
      </c>
      <c r="C502" s="45" t="s">
        <v>380</v>
      </c>
    </row>
    <row r="503" spans="1:3" x14ac:dyDescent="0.2">
      <c r="A503" s="44">
        <v>712</v>
      </c>
      <c r="B503" s="19" t="s">
        <v>206</v>
      </c>
      <c r="C503" s="45" t="s">
        <v>380</v>
      </c>
    </row>
    <row r="504" spans="1:3" x14ac:dyDescent="0.2">
      <c r="A504" s="44">
        <v>713</v>
      </c>
      <c r="B504" s="19" t="s">
        <v>206</v>
      </c>
      <c r="C504" s="45" t="s">
        <v>380</v>
      </c>
    </row>
    <row r="505" spans="1:3" x14ac:dyDescent="0.2">
      <c r="A505" s="44">
        <v>714</v>
      </c>
      <c r="B505" s="19" t="s">
        <v>206</v>
      </c>
      <c r="C505" s="45" t="s">
        <v>380</v>
      </c>
    </row>
    <row r="506" spans="1:3" x14ac:dyDescent="0.2">
      <c r="A506" s="44">
        <v>715</v>
      </c>
      <c r="B506" s="19" t="s">
        <v>206</v>
      </c>
      <c r="C506" s="45" t="s">
        <v>380</v>
      </c>
    </row>
    <row r="507" spans="1:3" x14ac:dyDescent="0.2">
      <c r="A507" s="44">
        <v>716</v>
      </c>
      <c r="B507" s="19" t="s">
        <v>207</v>
      </c>
      <c r="C507" s="45" t="s">
        <v>380</v>
      </c>
    </row>
    <row r="508" spans="1:3" x14ac:dyDescent="0.2">
      <c r="A508" s="44">
        <v>717</v>
      </c>
      <c r="B508" s="19" t="s">
        <v>207</v>
      </c>
      <c r="C508" s="45" t="s">
        <v>380</v>
      </c>
    </row>
    <row r="509" spans="1:3" x14ac:dyDescent="0.2">
      <c r="A509" s="44">
        <v>718</v>
      </c>
      <c r="B509" s="19" t="s">
        <v>208</v>
      </c>
      <c r="C509" s="45" t="s">
        <v>380</v>
      </c>
    </row>
    <row r="510" spans="1:3" x14ac:dyDescent="0.2">
      <c r="A510" s="44">
        <v>719</v>
      </c>
      <c r="B510" s="19" t="s">
        <v>208</v>
      </c>
      <c r="C510" s="45" t="s">
        <v>380</v>
      </c>
    </row>
    <row r="511" spans="1:3" x14ac:dyDescent="0.2">
      <c r="A511" s="44">
        <v>720</v>
      </c>
      <c r="B511" s="19" t="s">
        <v>73</v>
      </c>
      <c r="C511" s="45" t="s">
        <v>387</v>
      </c>
    </row>
    <row r="512" spans="1:3" x14ac:dyDescent="0.2">
      <c r="A512" s="44">
        <v>721</v>
      </c>
      <c r="B512" s="19" t="s">
        <v>209</v>
      </c>
      <c r="C512" s="45" t="s">
        <v>387</v>
      </c>
    </row>
    <row r="513" spans="1:3" x14ac:dyDescent="0.2">
      <c r="A513" s="44">
        <v>722</v>
      </c>
      <c r="B513" s="19" t="s">
        <v>209</v>
      </c>
      <c r="C513" s="45" t="s">
        <v>387</v>
      </c>
    </row>
    <row r="514" spans="1:3" x14ac:dyDescent="0.2">
      <c r="A514" s="44">
        <v>723</v>
      </c>
      <c r="B514" s="19" t="s">
        <v>209</v>
      </c>
      <c r="C514" s="45" t="s">
        <v>387</v>
      </c>
    </row>
    <row r="515" spans="1:3" x14ac:dyDescent="0.2">
      <c r="A515" s="44">
        <v>724</v>
      </c>
      <c r="B515" s="19" t="s">
        <v>209</v>
      </c>
      <c r="C515" s="45" t="s">
        <v>387</v>
      </c>
    </row>
    <row r="516" spans="1:3" x14ac:dyDescent="0.2">
      <c r="A516" s="44">
        <v>725</v>
      </c>
      <c r="B516" s="19" t="s">
        <v>209</v>
      </c>
      <c r="C516" s="45" t="s">
        <v>387</v>
      </c>
    </row>
    <row r="517" spans="1:3" x14ac:dyDescent="0.2">
      <c r="A517" s="44">
        <v>726</v>
      </c>
      <c r="B517" s="19" t="s">
        <v>209</v>
      </c>
      <c r="C517" s="45" t="s">
        <v>387</v>
      </c>
    </row>
    <row r="518" spans="1:3" x14ac:dyDescent="0.2">
      <c r="A518" s="44">
        <v>727</v>
      </c>
      <c r="B518" s="19" t="s">
        <v>209</v>
      </c>
      <c r="C518" s="45" t="s">
        <v>387</v>
      </c>
    </row>
    <row r="519" spans="1:3" x14ac:dyDescent="0.2">
      <c r="A519" s="44">
        <v>728</v>
      </c>
      <c r="B519" s="19" t="s">
        <v>210</v>
      </c>
      <c r="C519" s="45" t="s">
        <v>387</v>
      </c>
    </row>
    <row r="520" spans="1:3" x14ac:dyDescent="0.2">
      <c r="A520" s="44">
        <v>729</v>
      </c>
      <c r="B520" s="19" t="s">
        <v>209</v>
      </c>
      <c r="C520" s="45" t="s">
        <v>387</v>
      </c>
    </row>
    <row r="521" spans="1:3" x14ac:dyDescent="0.2">
      <c r="A521" s="44">
        <v>730</v>
      </c>
      <c r="B521" s="19" t="s">
        <v>210</v>
      </c>
      <c r="C521" s="45" t="s">
        <v>387</v>
      </c>
    </row>
    <row r="522" spans="1:3" x14ac:dyDescent="0.2">
      <c r="A522" s="44">
        <v>731</v>
      </c>
      <c r="B522" s="19" t="s">
        <v>209</v>
      </c>
      <c r="C522" s="45" t="s">
        <v>387</v>
      </c>
    </row>
    <row r="523" spans="1:3" x14ac:dyDescent="0.2">
      <c r="A523" s="44">
        <v>732</v>
      </c>
      <c r="B523" s="19" t="s">
        <v>210</v>
      </c>
      <c r="C523" s="45" t="s">
        <v>387</v>
      </c>
    </row>
    <row r="524" spans="1:3" x14ac:dyDescent="0.2">
      <c r="A524" s="44">
        <v>733</v>
      </c>
      <c r="B524" s="19" t="s">
        <v>209</v>
      </c>
      <c r="C524" s="45" t="s">
        <v>387</v>
      </c>
    </row>
    <row r="525" spans="1:3" x14ac:dyDescent="0.2">
      <c r="A525" s="44">
        <v>734</v>
      </c>
      <c r="B525" s="19" t="s">
        <v>210</v>
      </c>
      <c r="C525" s="45" t="s">
        <v>387</v>
      </c>
    </row>
    <row r="526" spans="1:3" x14ac:dyDescent="0.2">
      <c r="A526" s="44">
        <v>735</v>
      </c>
      <c r="B526" s="19" t="s">
        <v>209</v>
      </c>
      <c r="C526" s="45" t="s">
        <v>387</v>
      </c>
    </row>
    <row r="527" spans="1:3" x14ac:dyDescent="0.2">
      <c r="A527" s="44">
        <v>736</v>
      </c>
      <c r="B527" s="19" t="s">
        <v>210</v>
      </c>
      <c r="C527" s="45" t="s">
        <v>387</v>
      </c>
    </row>
    <row r="528" spans="1:3" x14ac:dyDescent="0.2">
      <c r="A528" s="44">
        <v>737</v>
      </c>
      <c r="B528" s="19" t="s">
        <v>209</v>
      </c>
      <c r="C528" s="45" t="s">
        <v>387</v>
      </c>
    </row>
    <row r="529" spans="1:3" x14ac:dyDescent="0.2">
      <c r="A529" s="44">
        <v>738</v>
      </c>
      <c r="B529" s="19" t="s">
        <v>210</v>
      </c>
      <c r="C529" s="45" t="s">
        <v>387</v>
      </c>
    </row>
    <row r="530" spans="1:3" x14ac:dyDescent="0.2">
      <c r="A530" s="44">
        <v>739</v>
      </c>
      <c r="B530" s="19" t="s">
        <v>209</v>
      </c>
      <c r="C530" s="45" t="s">
        <v>387</v>
      </c>
    </row>
    <row r="531" spans="1:3" x14ac:dyDescent="0.2">
      <c r="A531" s="44">
        <v>740</v>
      </c>
      <c r="B531" s="19" t="s">
        <v>210</v>
      </c>
      <c r="C531" s="45" t="s">
        <v>387</v>
      </c>
    </row>
    <row r="532" spans="1:3" x14ac:dyDescent="0.2">
      <c r="A532" s="44">
        <v>741</v>
      </c>
      <c r="B532" s="19" t="s">
        <v>209</v>
      </c>
      <c r="C532" s="45" t="s">
        <v>387</v>
      </c>
    </row>
    <row r="533" spans="1:3" x14ac:dyDescent="0.2">
      <c r="A533" s="44">
        <v>742</v>
      </c>
      <c r="B533" s="19" t="s">
        <v>210</v>
      </c>
      <c r="C533" s="45" t="s">
        <v>387</v>
      </c>
    </row>
    <row r="534" spans="1:3" x14ac:dyDescent="0.2">
      <c r="A534" s="44">
        <v>743</v>
      </c>
      <c r="B534" s="19" t="s">
        <v>209</v>
      </c>
      <c r="C534" s="45" t="s">
        <v>387</v>
      </c>
    </row>
    <row r="535" spans="1:3" x14ac:dyDescent="0.2">
      <c r="A535" s="44">
        <v>744</v>
      </c>
      <c r="B535" s="19" t="s">
        <v>210</v>
      </c>
      <c r="C535" s="45" t="s">
        <v>387</v>
      </c>
    </row>
    <row r="536" spans="1:3" x14ac:dyDescent="0.2">
      <c r="A536" s="44">
        <v>745</v>
      </c>
      <c r="B536" s="19" t="s">
        <v>209</v>
      </c>
      <c r="C536" s="45" t="s">
        <v>387</v>
      </c>
    </row>
    <row r="537" spans="1:3" x14ac:dyDescent="0.2">
      <c r="A537" s="44">
        <v>746</v>
      </c>
      <c r="B537" s="19" t="s">
        <v>210</v>
      </c>
      <c r="C537" s="45" t="s">
        <v>387</v>
      </c>
    </row>
    <row r="538" spans="1:3" x14ac:dyDescent="0.2">
      <c r="A538" s="44">
        <v>747</v>
      </c>
      <c r="B538" s="19" t="s">
        <v>209</v>
      </c>
      <c r="C538" s="45" t="s">
        <v>387</v>
      </c>
    </row>
    <row r="539" spans="1:3" x14ac:dyDescent="0.2">
      <c r="A539" s="44">
        <v>748</v>
      </c>
      <c r="B539" s="19" t="s">
        <v>209</v>
      </c>
      <c r="C539" s="45" t="s">
        <v>387</v>
      </c>
    </row>
    <row r="540" spans="1:3" x14ac:dyDescent="0.2">
      <c r="A540" s="44">
        <v>749</v>
      </c>
      <c r="B540" s="19" t="s">
        <v>210</v>
      </c>
      <c r="C540" s="45" t="s">
        <v>387</v>
      </c>
    </row>
    <row r="541" spans="1:3" x14ac:dyDescent="0.2">
      <c r="A541" s="44">
        <v>752</v>
      </c>
      <c r="B541" s="19" t="s">
        <v>209</v>
      </c>
      <c r="C541" s="45" t="s">
        <v>387</v>
      </c>
    </row>
    <row r="542" spans="1:3" x14ac:dyDescent="0.2">
      <c r="A542" s="44">
        <v>753</v>
      </c>
      <c r="B542" s="19" t="s">
        <v>211</v>
      </c>
      <c r="C542" s="45" t="s">
        <v>387</v>
      </c>
    </row>
    <row r="543" spans="1:3" x14ac:dyDescent="0.2">
      <c r="A543" s="44">
        <v>754</v>
      </c>
      <c r="B543" s="19" t="s">
        <v>209</v>
      </c>
      <c r="C543" s="45" t="s">
        <v>387</v>
      </c>
    </row>
    <row r="544" spans="1:3" x14ac:dyDescent="0.2">
      <c r="A544" s="44">
        <v>755</v>
      </c>
      <c r="B544" s="19" t="s">
        <v>211</v>
      </c>
      <c r="C544" s="45" t="s">
        <v>387</v>
      </c>
    </row>
    <row r="545" spans="1:3" x14ac:dyDescent="0.2">
      <c r="A545" s="44">
        <v>756</v>
      </c>
      <c r="B545" s="19" t="s">
        <v>209</v>
      </c>
      <c r="C545" s="45" t="s">
        <v>387</v>
      </c>
    </row>
    <row r="546" spans="1:3" x14ac:dyDescent="0.2">
      <c r="A546" s="44">
        <v>757</v>
      </c>
      <c r="B546" s="19" t="s">
        <v>211</v>
      </c>
      <c r="C546" s="45" t="s">
        <v>387</v>
      </c>
    </row>
    <row r="547" spans="1:3" x14ac:dyDescent="0.2">
      <c r="A547" s="44">
        <v>758</v>
      </c>
      <c r="B547" s="19" t="s">
        <v>209</v>
      </c>
      <c r="C547" s="45" t="s">
        <v>387</v>
      </c>
    </row>
    <row r="548" spans="1:3" x14ac:dyDescent="0.2">
      <c r="A548" s="44">
        <v>759</v>
      </c>
      <c r="B548" s="19" t="s">
        <v>211</v>
      </c>
      <c r="C548" s="45" t="s">
        <v>387</v>
      </c>
    </row>
    <row r="549" spans="1:3" x14ac:dyDescent="0.2">
      <c r="A549" s="44">
        <v>760</v>
      </c>
      <c r="B549" s="19" t="s">
        <v>209</v>
      </c>
      <c r="C549" s="45" t="s">
        <v>387</v>
      </c>
    </row>
    <row r="550" spans="1:3" x14ac:dyDescent="0.2">
      <c r="A550" s="44">
        <v>761</v>
      </c>
      <c r="B550" s="19" t="s">
        <v>211</v>
      </c>
      <c r="C550" s="45" t="s">
        <v>387</v>
      </c>
    </row>
    <row r="551" spans="1:3" x14ac:dyDescent="0.2">
      <c r="A551" s="44">
        <v>762</v>
      </c>
      <c r="B551" s="19" t="s">
        <v>209</v>
      </c>
      <c r="C551" s="45" t="s">
        <v>387</v>
      </c>
    </row>
    <row r="552" spans="1:3" x14ac:dyDescent="0.2">
      <c r="A552" s="44">
        <v>763</v>
      </c>
      <c r="B552" s="19" t="s">
        <v>211</v>
      </c>
      <c r="C552" s="45" t="s">
        <v>387</v>
      </c>
    </row>
    <row r="553" spans="1:3" x14ac:dyDescent="0.2">
      <c r="A553" s="44">
        <v>764</v>
      </c>
      <c r="B553" s="19" t="s">
        <v>209</v>
      </c>
      <c r="C553" s="45" t="s">
        <v>387</v>
      </c>
    </row>
    <row r="554" spans="1:3" x14ac:dyDescent="0.2">
      <c r="A554" s="44">
        <v>765</v>
      </c>
      <c r="B554" s="19" t="s">
        <v>211</v>
      </c>
      <c r="C554" s="45" t="s">
        <v>387</v>
      </c>
    </row>
    <row r="555" spans="1:3" x14ac:dyDescent="0.2">
      <c r="A555" s="44">
        <v>766</v>
      </c>
      <c r="B555" s="19" t="s">
        <v>209</v>
      </c>
      <c r="C555" s="45" t="s">
        <v>387</v>
      </c>
    </row>
    <row r="556" spans="1:3" x14ac:dyDescent="0.2">
      <c r="A556" s="44">
        <v>767</v>
      </c>
      <c r="B556" s="19" t="s">
        <v>211</v>
      </c>
      <c r="C556" s="45" t="s">
        <v>387</v>
      </c>
    </row>
    <row r="557" spans="1:3" x14ac:dyDescent="0.2">
      <c r="A557" s="44">
        <v>768</v>
      </c>
      <c r="B557" s="19" t="s">
        <v>209</v>
      </c>
      <c r="C557" s="45" t="s">
        <v>387</v>
      </c>
    </row>
    <row r="558" spans="1:3" x14ac:dyDescent="0.2">
      <c r="A558" s="44">
        <v>769</v>
      </c>
      <c r="B558" s="19" t="s">
        <v>211</v>
      </c>
      <c r="C558" s="45" t="s">
        <v>387</v>
      </c>
    </row>
    <row r="559" spans="1:3" x14ac:dyDescent="0.2">
      <c r="A559" s="44">
        <v>770</v>
      </c>
      <c r="B559" s="19" t="s">
        <v>212</v>
      </c>
      <c r="C559" s="45" t="s">
        <v>387</v>
      </c>
    </row>
    <row r="560" spans="1:3" x14ac:dyDescent="0.2">
      <c r="A560" s="44">
        <v>775</v>
      </c>
      <c r="B560" s="19" t="s">
        <v>213</v>
      </c>
      <c r="C560" s="45" t="s">
        <v>380</v>
      </c>
    </row>
    <row r="561" spans="1:3" x14ac:dyDescent="0.2">
      <c r="A561" s="44">
        <v>776</v>
      </c>
      <c r="B561" s="19" t="s">
        <v>213</v>
      </c>
      <c r="C561" s="45" t="s">
        <v>380</v>
      </c>
    </row>
    <row r="562" spans="1:3" x14ac:dyDescent="0.2">
      <c r="A562" s="44">
        <v>781</v>
      </c>
      <c r="B562" s="19" t="s">
        <v>209</v>
      </c>
      <c r="C562" s="45" t="s">
        <v>380</v>
      </c>
    </row>
    <row r="563" spans="1:3" x14ac:dyDescent="0.2">
      <c r="A563" s="44">
        <v>782</v>
      </c>
      <c r="B563" s="19" t="s">
        <v>209</v>
      </c>
      <c r="C563" s="45" t="s">
        <v>387</v>
      </c>
    </row>
    <row r="564" spans="1:3" x14ac:dyDescent="0.2">
      <c r="A564" s="44">
        <v>783</v>
      </c>
      <c r="B564" s="19" t="s">
        <v>209</v>
      </c>
      <c r="C564" s="45" t="s">
        <v>387</v>
      </c>
    </row>
    <row r="565" spans="1:3" x14ac:dyDescent="0.2">
      <c r="A565" s="44">
        <v>784</v>
      </c>
      <c r="B565" s="19" t="s">
        <v>209</v>
      </c>
      <c r="C565" s="45" t="s">
        <v>387</v>
      </c>
    </row>
    <row r="566" spans="1:3" x14ac:dyDescent="0.2">
      <c r="A566" s="44">
        <v>785</v>
      </c>
      <c r="B566" s="19" t="s">
        <v>209</v>
      </c>
      <c r="C566" s="45" t="s">
        <v>387</v>
      </c>
    </row>
    <row r="567" spans="1:3" x14ac:dyDescent="0.2">
      <c r="A567" s="44">
        <v>786</v>
      </c>
      <c r="B567" s="19" t="s">
        <v>209</v>
      </c>
      <c r="C567" s="45" t="s">
        <v>387</v>
      </c>
    </row>
    <row r="568" spans="1:3" x14ac:dyDescent="0.2">
      <c r="A568" s="44">
        <v>787</v>
      </c>
      <c r="B568" s="19" t="s">
        <v>214</v>
      </c>
      <c r="C568" s="45" t="s">
        <v>387</v>
      </c>
    </row>
    <row r="569" spans="1:3" x14ac:dyDescent="0.2">
      <c r="A569" s="44">
        <v>788</v>
      </c>
      <c r="B569" s="19" t="s">
        <v>215</v>
      </c>
      <c r="C569" s="45" t="s">
        <v>387</v>
      </c>
    </row>
    <row r="570" spans="1:3" x14ac:dyDescent="0.2">
      <c r="A570" s="44">
        <v>789</v>
      </c>
      <c r="B570" s="19" t="s">
        <v>216</v>
      </c>
      <c r="C570" s="45" t="s">
        <v>387</v>
      </c>
    </row>
    <row r="571" spans="1:3" x14ac:dyDescent="0.2">
      <c r="A571" s="44">
        <v>790</v>
      </c>
      <c r="B571" s="19" t="s">
        <v>217</v>
      </c>
      <c r="C571" s="45" t="s">
        <v>387</v>
      </c>
    </row>
    <row r="572" spans="1:3" x14ac:dyDescent="0.2">
      <c r="A572" s="44">
        <v>791</v>
      </c>
      <c r="B572" s="19" t="s">
        <v>218</v>
      </c>
      <c r="C572" s="45" t="s">
        <v>387</v>
      </c>
    </row>
    <row r="573" spans="1:3" x14ac:dyDescent="0.2">
      <c r="A573" s="44">
        <v>792</v>
      </c>
      <c r="B573" s="19" t="s">
        <v>219</v>
      </c>
      <c r="C573" s="45" t="s">
        <v>387</v>
      </c>
    </row>
    <row r="574" spans="1:3" x14ac:dyDescent="0.2">
      <c r="A574" s="44">
        <v>793</v>
      </c>
      <c r="B574" s="19" t="s">
        <v>209</v>
      </c>
      <c r="C574" s="45" t="s">
        <v>387</v>
      </c>
    </row>
    <row r="575" spans="1:3" x14ac:dyDescent="0.2">
      <c r="A575" s="44">
        <v>794</v>
      </c>
      <c r="B575" s="19" t="s">
        <v>210</v>
      </c>
      <c r="C575" s="45" t="s">
        <v>387</v>
      </c>
    </row>
    <row r="576" spans="1:3" x14ac:dyDescent="0.2">
      <c r="A576" s="44">
        <v>801</v>
      </c>
      <c r="B576" s="19" t="s">
        <v>136</v>
      </c>
      <c r="C576" s="45" t="s">
        <v>387</v>
      </c>
    </row>
    <row r="577" spans="1:3" x14ac:dyDescent="0.2">
      <c r="A577" s="44">
        <v>802</v>
      </c>
      <c r="B577" s="19" t="s">
        <v>220</v>
      </c>
      <c r="C577" s="45" t="s">
        <v>387</v>
      </c>
    </row>
    <row r="578" spans="1:3" x14ac:dyDescent="0.2">
      <c r="A578" s="44">
        <v>803</v>
      </c>
      <c r="B578" s="19" t="s">
        <v>221</v>
      </c>
      <c r="C578" s="45" t="s">
        <v>380</v>
      </c>
    </row>
    <row r="579" spans="1:3" x14ac:dyDescent="0.2">
      <c r="A579" s="44">
        <v>804</v>
      </c>
      <c r="B579" s="19" t="s">
        <v>220</v>
      </c>
      <c r="C579" s="45" t="s">
        <v>387</v>
      </c>
    </row>
    <row r="580" spans="1:3" x14ac:dyDescent="0.2">
      <c r="A580" s="44">
        <v>805</v>
      </c>
      <c r="B580" s="19" t="s">
        <v>221</v>
      </c>
      <c r="C580" s="45" t="s">
        <v>380</v>
      </c>
    </row>
    <row r="581" spans="1:3" x14ac:dyDescent="0.2">
      <c r="A581" s="44">
        <v>806</v>
      </c>
      <c r="B581" s="19" t="s">
        <v>220</v>
      </c>
      <c r="C581" s="45" t="s">
        <v>387</v>
      </c>
    </row>
    <row r="582" spans="1:3" x14ac:dyDescent="0.2">
      <c r="A582" s="44">
        <v>807</v>
      </c>
      <c r="B582" s="19" t="s">
        <v>221</v>
      </c>
      <c r="C582" s="45" t="s">
        <v>380</v>
      </c>
    </row>
    <row r="583" spans="1:3" x14ac:dyDescent="0.2">
      <c r="A583" s="44">
        <v>808</v>
      </c>
      <c r="B583" s="19" t="s">
        <v>220</v>
      </c>
      <c r="C583" s="45" t="s">
        <v>387</v>
      </c>
    </row>
    <row r="584" spans="1:3" x14ac:dyDescent="0.2">
      <c r="A584" s="44">
        <v>809</v>
      </c>
      <c r="B584" s="19" t="s">
        <v>221</v>
      </c>
      <c r="C584" s="45" t="s">
        <v>380</v>
      </c>
    </row>
    <row r="585" spans="1:3" x14ac:dyDescent="0.2">
      <c r="A585" s="44">
        <v>810</v>
      </c>
      <c r="B585" s="19" t="s">
        <v>220</v>
      </c>
      <c r="C585" s="45" t="s">
        <v>387</v>
      </c>
    </row>
    <row r="586" spans="1:3" x14ac:dyDescent="0.2">
      <c r="A586" s="44">
        <v>811</v>
      </c>
      <c r="B586" s="19" t="s">
        <v>221</v>
      </c>
      <c r="C586" s="45" t="s">
        <v>380</v>
      </c>
    </row>
    <row r="587" spans="1:3" x14ac:dyDescent="0.2">
      <c r="A587" s="44">
        <v>812</v>
      </c>
      <c r="B587" s="19" t="s">
        <v>220</v>
      </c>
      <c r="C587" s="45" t="s">
        <v>387</v>
      </c>
    </row>
    <row r="588" spans="1:3" x14ac:dyDescent="0.2">
      <c r="A588" s="44">
        <v>813</v>
      </c>
      <c r="B588" s="19" t="s">
        <v>221</v>
      </c>
      <c r="C588" s="45" t="s">
        <v>380</v>
      </c>
    </row>
    <row r="589" spans="1:3" x14ac:dyDescent="0.2">
      <c r="A589" s="44">
        <v>814</v>
      </c>
      <c r="B589" s="19" t="s">
        <v>220</v>
      </c>
      <c r="C589" s="45" t="s">
        <v>387</v>
      </c>
    </row>
    <row r="590" spans="1:3" x14ac:dyDescent="0.2">
      <c r="A590" s="44">
        <v>815</v>
      </c>
      <c r="B590" s="19" t="s">
        <v>221</v>
      </c>
      <c r="C590" s="45" t="s">
        <v>380</v>
      </c>
    </row>
    <row r="591" spans="1:3" x14ac:dyDescent="0.2">
      <c r="A591" s="44">
        <v>816</v>
      </c>
      <c r="B591" s="19" t="s">
        <v>220</v>
      </c>
      <c r="C591" s="45" t="s">
        <v>387</v>
      </c>
    </row>
    <row r="592" spans="1:3" x14ac:dyDescent="0.2">
      <c r="A592" s="44">
        <v>817</v>
      </c>
      <c r="B592" s="19" t="s">
        <v>221</v>
      </c>
      <c r="C592" s="45" t="s">
        <v>380</v>
      </c>
    </row>
    <row r="593" spans="1:3" x14ac:dyDescent="0.2">
      <c r="A593" s="44">
        <v>818</v>
      </c>
      <c r="B593" s="19" t="s">
        <v>220</v>
      </c>
      <c r="C593" s="45" t="s">
        <v>387</v>
      </c>
    </row>
    <row r="594" spans="1:3" x14ac:dyDescent="0.2">
      <c r="A594" s="44">
        <v>819</v>
      </c>
      <c r="B594" s="19" t="s">
        <v>221</v>
      </c>
      <c r="C594" s="45" t="s">
        <v>380</v>
      </c>
    </row>
    <row r="595" spans="1:3" x14ac:dyDescent="0.2">
      <c r="A595" s="44">
        <v>820</v>
      </c>
      <c r="B595" s="19" t="s">
        <v>220</v>
      </c>
      <c r="C595" s="45" t="s">
        <v>387</v>
      </c>
    </row>
    <row r="596" spans="1:3" x14ac:dyDescent="0.2">
      <c r="A596" s="44">
        <v>821</v>
      </c>
      <c r="B596" s="19" t="s">
        <v>221</v>
      </c>
      <c r="C596" s="45" t="s">
        <v>380</v>
      </c>
    </row>
    <row r="597" spans="1:3" x14ac:dyDescent="0.2">
      <c r="A597" s="44">
        <v>822</v>
      </c>
      <c r="B597" s="19" t="s">
        <v>220</v>
      </c>
      <c r="C597" s="45" t="s">
        <v>387</v>
      </c>
    </row>
    <row r="598" spans="1:3" x14ac:dyDescent="0.2">
      <c r="A598" s="44">
        <v>823</v>
      </c>
      <c r="B598" s="19" t="s">
        <v>221</v>
      </c>
      <c r="C598" s="45" t="s">
        <v>380</v>
      </c>
    </row>
    <row r="599" spans="1:3" x14ac:dyDescent="0.2">
      <c r="A599" s="44">
        <v>824</v>
      </c>
      <c r="B599" s="19" t="s">
        <v>220</v>
      </c>
      <c r="C599" s="45" t="s">
        <v>387</v>
      </c>
    </row>
    <row r="600" spans="1:3" x14ac:dyDescent="0.2">
      <c r="A600" s="44">
        <v>825</v>
      </c>
      <c r="B600" s="19" t="s">
        <v>221</v>
      </c>
      <c r="C600" s="45" t="s">
        <v>380</v>
      </c>
    </row>
    <row r="601" spans="1:3" x14ac:dyDescent="0.2">
      <c r="A601" s="44">
        <v>826</v>
      </c>
      <c r="B601" s="19" t="s">
        <v>220</v>
      </c>
      <c r="C601" s="45" t="s">
        <v>387</v>
      </c>
    </row>
    <row r="602" spans="1:3" x14ac:dyDescent="0.2">
      <c r="A602" s="44">
        <v>827</v>
      </c>
      <c r="B602" s="19" t="s">
        <v>221</v>
      </c>
      <c r="C602" s="45" t="s">
        <v>380</v>
      </c>
    </row>
    <row r="603" spans="1:3" x14ac:dyDescent="0.2">
      <c r="A603" s="44">
        <v>828</v>
      </c>
      <c r="B603" s="19" t="s">
        <v>220</v>
      </c>
      <c r="C603" s="45" t="s">
        <v>387</v>
      </c>
    </row>
    <row r="604" spans="1:3" x14ac:dyDescent="0.2">
      <c r="A604" s="44">
        <v>829</v>
      </c>
      <c r="B604" s="19" t="s">
        <v>221</v>
      </c>
      <c r="C604" s="45" t="s">
        <v>380</v>
      </c>
    </row>
    <row r="605" spans="1:3" x14ac:dyDescent="0.2">
      <c r="A605" s="44">
        <v>830</v>
      </c>
      <c r="B605" s="19" t="s">
        <v>220</v>
      </c>
      <c r="C605" s="45" t="s">
        <v>387</v>
      </c>
    </row>
    <row r="606" spans="1:3" x14ac:dyDescent="0.2">
      <c r="A606" s="44">
        <v>831</v>
      </c>
      <c r="B606" s="19" t="s">
        <v>221</v>
      </c>
      <c r="C606" s="45" t="s">
        <v>380</v>
      </c>
    </row>
    <row r="607" spans="1:3" x14ac:dyDescent="0.2">
      <c r="A607" s="44">
        <v>832</v>
      </c>
      <c r="B607" s="19" t="s">
        <v>220</v>
      </c>
      <c r="C607" s="45" t="s">
        <v>387</v>
      </c>
    </row>
    <row r="608" spans="1:3" x14ac:dyDescent="0.2">
      <c r="A608" s="44">
        <v>833</v>
      </c>
      <c r="B608" s="19" t="s">
        <v>221</v>
      </c>
      <c r="C608" s="45" t="s">
        <v>380</v>
      </c>
    </row>
    <row r="609" spans="1:3" x14ac:dyDescent="0.2">
      <c r="A609" s="44">
        <v>834</v>
      </c>
      <c r="B609" s="19" t="s">
        <v>220</v>
      </c>
      <c r="C609" s="45" t="s">
        <v>387</v>
      </c>
    </row>
    <row r="610" spans="1:3" x14ac:dyDescent="0.2">
      <c r="A610" s="44">
        <v>835</v>
      </c>
      <c r="B610" s="19" t="s">
        <v>221</v>
      </c>
      <c r="C610" s="45" t="s">
        <v>380</v>
      </c>
    </row>
    <row r="611" spans="1:3" x14ac:dyDescent="0.2">
      <c r="A611" s="44">
        <v>836</v>
      </c>
      <c r="B611" s="19" t="s">
        <v>220</v>
      </c>
      <c r="C611" s="45" t="s">
        <v>387</v>
      </c>
    </row>
    <row r="612" spans="1:3" x14ac:dyDescent="0.2">
      <c r="A612" s="44">
        <v>837</v>
      </c>
      <c r="B612" s="19" t="s">
        <v>221</v>
      </c>
      <c r="C612" s="45" t="s">
        <v>380</v>
      </c>
    </row>
    <row r="613" spans="1:3" x14ac:dyDescent="0.2">
      <c r="A613" s="44">
        <v>838</v>
      </c>
      <c r="B613" s="19" t="s">
        <v>220</v>
      </c>
      <c r="C613" s="45" t="s">
        <v>387</v>
      </c>
    </row>
    <row r="614" spans="1:3" x14ac:dyDescent="0.2">
      <c r="A614" s="44">
        <v>839</v>
      </c>
      <c r="B614" s="19" t="s">
        <v>221</v>
      </c>
      <c r="C614" s="45" t="s">
        <v>380</v>
      </c>
    </row>
    <row r="615" spans="1:3" x14ac:dyDescent="0.2">
      <c r="A615" s="44">
        <v>840</v>
      </c>
      <c r="B615" s="19" t="s">
        <v>220</v>
      </c>
      <c r="C615" s="45" t="s">
        <v>387</v>
      </c>
    </row>
    <row r="616" spans="1:3" x14ac:dyDescent="0.2">
      <c r="A616" s="44">
        <v>841</v>
      </c>
      <c r="B616" s="19" t="s">
        <v>221</v>
      </c>
      <c r="C616" s="45" t="s">
        <v>380</v>
      </c>
    </row>
    <row r="617" spans="1:3" x14ac:dyDescent="0.2">
      <c r="A617" s="44">
        <v>842</v>
      </c>
      <c r="B617" s="19" t="s">
        <v>220</v>
      </c>
      <c r="C617" s="45" t="s">
        <v>387</v>
      </c>
    </row>
    <row r="618" spans="1:3" x14ac:dyDescent="0.2">
      <c r="A618" s="44">
        <v>843</v>
      </c>
      <c r="B618" s="19" t="s">
        <v>221</v>
      </c>
      <c r="C618" s="45" t="s">
        <v>380</v>
      </c>
    </row>
    <row r="619" spans="1:3" x14ac:dyDescent="0.2">
      <c r="A619" s="44">
        <v>844</v>
      </c>
      <c r="B619" s="19" t="s">
        <v>220</v>
      </c>
      <c r="C619" s="45" t="s">
        <v>387</v>
      </c>
    </row>
    <row r="620" spans="1:3" x14ac:dyDescent="0.2">
      <c r="A620" s="44">
        <v>845</v>
      </c>
      <c r="B620" s="19" t="s">
        <v>221</v>
      </c>
      <c r="C620" s="45" t="s">
        <v>380</v>
      </c>
    </row>
    <row r="621" spans="1:3" x14ac:dyDescent="0.2">
      <c r="A621" s="44">
        <v>846</v>
      </c>
      <c r="B621" s="19" t="s">
        <v>220</v>
      </c>
      <c r="C621" s="45" t="s">
        <v>387</v>
      </c>
    </row>
    <row r="622" spans="1:3" x14ac:dyDescent="0.2">
      <c r="A622" s="44">
        <v>847</v>
      </c>
      <c r="B622" s="19" t="s">
        <v>221</v>
      </c>
      <c r="C622" s="45" t="s">
        <v>380</v>
      </c>
    </row>
    <row r="623" spans="1:3" x14ac:dyDescent="0.2">
      <c r="A623" s="44">
        <v>848</v>
      </c>
      <c r="B623" s="19" t="s">
        <v>220</v>
      </c>
      <c r="C623" s="45" t="s">
        <v>387</v>
      </c>
    </row>
    <row r="624" spans="1:3" x14ac:dyDescent="0.2">
      <c r="A624" s="44">
        <v>849</v>
      </c>
      <c r="B624" s="19" t="s">
        <v>221</v>
      </c>
      <c r="C624" s="45" t="s">
        <v>380</v>
      </c>
    </row>
    <row r="625" spans="1:3" x14ac:dyDescent="0.2">
      <c r="A625" s="44">
        <v>850</v>
      </c>
      <c r="B625" s="19" t="s">
        <v>221</v>
      </c>
      <c r="C625" s="45" t="s">
        <v>380</v>
      </c>
    </row>
    <row r="626" spans="1:3" x14ac:dyDescent="0.2">
      <c r="A626" s="44">
        <v>851</v>
      </c>
      <c r="B626" s="19" t="s">
        <v>221</v>
      </c>
      <c r="C626" s="45" t="s">
        <v>380</v>
      </c>
    </row>
    <row r="627" spans="1:3" x14ac:dyDescent="0.2">
      <c r="A627" s="44">
        <v>852</v>
      </c>
      <c r="B627" s="19" t="s">
        <v>220</v>
      </c>
      <c r="C627" s="45" t="s">
        <v>387</v>
      </c>
    </row>
    <row r="628" spans="1:3" x14ac:dyDescent="0.2">
      <c r="A628" s="44">
        <v>853</v>
      </c>
      <c r="B628" s="19" t="s">
        <v>220</v>
      </c>
      <c r="C628" s="45" t="s">
        <v>387</v>
      </c>
    </row>
    <row r="629" spans="1:3" x14ac:dyDescent="0.2">
      <c r="A629" s="44">
        <v>854</v>
      </c>
      <c r="B629" s="19" t="s">
        <v>220</v>
      </c>
      <c r="C629" s="45" t="s">
        <v>387</v>
      </c>
    </row>
    <row r="630" spans="1:3" x14ac:dyDescent="0.2">
      <c r="A630" s="44">
        <v>855</v>
      </c>
      <c r="B630" s="19" t="s">
        <v>220</v>
      </c>
      <c r="C630" s="45" t="s">
        <v>387</v>
      </c>
    </row>
    <row r="631" spans="1:3" x14ac:dyDescent="0.2">
      <c r="A631" s="44">
        <v>856</v>
      </c>
      <c r="B631" s="19" t="s">
        <v>220</v>
      </c>
      <c r="C631" s="45" t="s">
        <v>387</v>
      </c>
    </row>
    <row r="632" spans="1:3" x14ac:dyDescent="0.2">
      <c r="A632" s="44">
        <v>857</v>
      </c>
      <c r="B632" s="19" t="s">
        <v>220</v>
      </c>
      <c r="C632" s="45" t="s">
        <v>387</v>
      </c>
    </row>
    <row r="633" spans="1:3" x14ac:dyDescent="0.2">
      <c r="A633" s="44">
        <v>858</v>
      </c>
      <c r="B633" s="19" t="s">
        <v>220</v>
      </c>
      <c r="C633" s="45" t="s">
        <v>387</v>
      </c>
    </row>
    <row r="634" spans="1:3" x14ac:dyDescent="0.2">
      <c r="A634" s="44">
        <v>859</v>
      </c>
      <c r="B634" s="19" t="s">
        <v>220</v>
      </c>
      <c r="C634" s="45" t="s">
        <v>387</v>
      </c>
    </row>
    <row r="635" spans="1:3" x14ac:dyDescent="0.2">
      <c r="A635" s="44">
        <v>860</v>
      </c>
      <c r="B635" s="19" t="s">
        <v>220</v>
      </c>
      <c r="C635" s="45" t="s">
        <v>387</v>
      </c>
    </row>
    <row r="636" spans="1:3" x14ac:dyDescent="0.2">
      <c r="A636" s="44">
        <v>861</v>
      </c>
      <c r="B636" s="19" t="s">
        <v>220</v>
      </c>
      <c r="C636" s="45" t="s">
        <v>387</v>
      </c>
    </row>
    <row r="637" spans="1:3" x14ac:dyDescent="0.2">
      <c r="A637" s="44">
        <v>862</v>
      </c>
      <c r="B637" s="19" t="s">
        <v>220</v>
      </c>
      <c r="C637" s="45" t="s">
        <v>387</v>
      </c>
    </row>
    <row r="638" spans="1:3" x14ac:dyDescent="0.2">
      <c r="A638" s="44">
        <v>863</v>
      </c>
      <c r="B638" s="19" t="s">
        <v>220</v>
      </c>
      <c r="C638" s="45" t="s">
        <v>387</v>
      </c>
    </row>
    <row r="639" spans="1:3" x14ac:dyDescent="0.2">
      <c r="A639" s="44">
        <v>864</v>
      </c>
      <c r="B639" s="19" t="s">
        <v>220</v>
      </c>
      <c r="C639" s="45" t="s">
        <v>387</v>
      </c>
    </row>
    <row r="640" spans="1:3" x14ac:dyDescent="0.2">
      <c r="A640" s="44">
        <v>865</v>
      </c>
      <c r="B640" s="19" t="s">
        <v>220</v>
      </c>
      <c r="C640" s="45" t="s">
        <v>387</v>
      </c>
    </row>
    <row r="641" spans="1:3" x14ac:dyDescent="0.2">
      <c r="A641" s="44">
        <v>866</v>
      </c>
      <c r="B641" s="19" t="s">
        <v>221</v>
      </c>
      <c r="C641" s="45" t="s">
        <v>380</v>
      </c>
    </row>
    <row r="642" spans="1:3" x14ac:dyDescent="0.2">
      <c r="A642" s="44">
        <v>867</v>
      </c>
      <c r="B642" s="19" t="s">
        <v>220</v>
      </c>
      <c r="C642" s="45" t="s">
        <v>387</v>
      </c>
    </row>
    <row r="643" spans="1:3" x14ac:dyDescent="0.2">
      <c r="A643" s="44">
        <v>868</v>
      </c>
      <c r="B643" s="19" t="s">
        <v>221</v>
      </c>
      <c r="C643" s="45" t="s">
        <v>380</v>
      </c>
    </row>
    <row r="644" spans="1:3" x14ac:dyDescent="0.2">
      <c r="A644" s="44">
        <v>869</v>
      </c>
      <c r="B644" s="19" t="s">
        <v>220</v>
      </c>
      <c r="C644" s="45" t="s">
        <v>387</v>
      </c>
    </row>
    <row r="645" spans="1:3" x14ac:dyDescent="0.2">
      <c r="A645" s="44">
        <v>870</v>
      </c>
      <c r="B645" s="19" t="s">
        <v>221</v>
      </c>
      <c r="C645" s="45" t="s">
        <v>380</v>
      </c>
    </row>
    <row r="646" spans="1:3" x14ac:dyDescent="0.2">
      <c r="A646" s="44">
        <v>871</v>
      </c>
      <c r="B646" s="19" t="s">
        <v>220</v>
      </c>
      <c r="C646" s="45" t="s">
        <v>387</v>
      </c>
    </row>
    <row r="647" spans="1:3" x14ac:dyDescent="0.2">
      <c r="A647" s="44">
        <v>872</v>
      </c>
      <c r="B647" s="19" t="s">
        <v>221</v>
      </c>
      <c r="C647" s="45" t="s">
        <v>380</v>
      </c>
    </row>
    <row r="648" spans="1:3" x14ac:dyDescent="0.2">
      <c r="A648" s="44">
        <v>873</v>
      </c>
      <c r="B648" s="19" t="s">
        <v>220</v>
      </c>
      <c r="C648" s="45" t="s">
        <v>387</v>
      </c>
    </row>
    <row r="649" spans="1:3" x14ac:dyDescent="0.2">
      <c r="A649" s="44">
        <v>874</v>
      </c>
      <c r="B649" s="19" t="s">
        <v>221</v>
      </c>
      <c r="C649" s="45" t="s">
        <v>380</v>
      </c>
    </row>
    <row r="650" spans="1:3" x14ac:dyDescent="0.2">
      <c r="A650" s="44">
        <v>875</v>
      </c>
      <c r="B650" s="19" t="s">
        <v>220</v>
      </c>
      <c r="C650" s="45" t="s">
        <v>387</v>
      </c>
    </row>
    <row r="651" spans="1:3" x14ac:dyDescent="0.2">
      <c r="A651" s="44">
        <v>876</v>
      </c>
      <c r="B651" s="19" t="s">
        <v>221</v>
      </c>
      <c r="C651" s="45" t="s">
        <v>380</v>
      </c>
    </row>
    <row r="652" spans="1:3" x14ac:dyDescent="0.2">
      <c r="A652" s="44">
        <v>877</v>
      </c>
      <c r="B652" s="19" t="s">
        <v>220</v>
      </c>
      <c r="C652" s="45" t="s">
        <v>387</v>
      </c>
    </row>
    <row r="653" spans="1:3" x14ac:dyDescent="0.2">
      <c r="A653" s="44">
        <v>878</v>
      </c>
      <c r="B653" s="19" t="s">
        <v>221</v>
      </c>
      <c r="C653" s="45" t="s">
        <v>380</v>
      </c>
    </row>
    <row r="654" spans="1:3" x14ac:dyDescent="0.2">
      <c r="A654" s="44">
        <v>879</v>
      </c>
      <c r="B654" s="19" t="s">
        <v>220</v>
      </c>
      <c r="C654" s="45" t="s">
        <v>387</v>
      </c>
    </row>
    <row r="655" spans="1:3" x14ac:dyDescent="0.2">
      <c r="A655" s="44">
        <v>880</v>
      </c>
      <c r="B655" s="19" t="s">
        <v>221</v>
      </c>
      <c r="C655" s="45" t="s">
        <v>380</v>
      </c>
    </row>
    <row r="656" spans="1:3" x14ac:dyDescent="0.2">
      <c r="A656" s="44">
        <v>881</v>
      </c>
      <c r="B656" s="19" t="s">
        <v>220</v>
      </c>
      <c r="C656" s="45" t="s">
        <v>387</v>
      </c>
    </row>
    <row r="657" spans="1:3" x14ac:dyDescent="0.2">
      <c r="A657" s="44">
        <v>882</v>
      </c>
      <c r="B657" s="19" t="s">
        <v>221</v>
      </c>
      <c r="C657" s="45" t="s">
        <v>380</v>
      </c>
    </row>
    <row r="658" spans="1:3" x14ac:dyDescent="0.2">
      <c r="A658" s="44">
        <v>883</v>
      </c>
      <c r="B658" s="19" t="s">
        <v>220</v>
      </c>
      <c r="C658" s="45" t="s">
        <v>387</v>
      </c>
    </row>
    <row r="659" spans="1:3" x14ac:dyDescent="0.2">
      <c r="A659" s="44">
        <v>884</v>
      </c>
      <c r="B659" s="19" t="s">
        <v>221</v>
      </c>
      <c r="C659" s="45" t="s">
        <v>380</v>
      </c>
    </row>
    <row r="660" spans="1:3" x14ac:dyDescent="0.2">
      <c r="A660" s="44">
        <v>885</v>
      </c>
      <c r="B660" s="19" t="s">
        <v>220</v>
      </c>
      <c r="C660" s="45" t="s">
        <v>387</v>
      </c>
    </row>
    <row r="661" spans="1:3" x14ac:dyDescent="0.2">
      <c r="A661" s="44">
        <v>886</v>
      </c>
      <c r="B661" s="19" t="s">
        <v>221</v>
      </c>
      <c r="C661" s="45" t="s">
        <v>380</v>
      </c>
    </row>
    <row r="662" spans="1:3" x14ac:dyDescent="0.2">
      <c r="A662" s="44">
        <v>887</v>
      </c>
      <c r="B662" s="19" t="s">
        <v>220</v>
      </c>
      <c r="C662" s="45" t="s">
        <v>387</v>
      </c>
    </row>
    <row r="663" spans="1:3" x14ac:dyDescent="0.2">
      <c r="A663" s="44">
        <v>888</v>
      </c>
      <c r="B663" s="19" t="s">
        <v>221</v>
      </c>
      <c r="C663" s="45" t="s">
        <v>380</v>
      </c>
    </row>
    <row r="664" spans="1:3" x14ac:dyDescent="0.2">
      <c r="A664" s="44">
        <v>889</v>
      </c>
      <c r="B664" s="19" t="s">
        <v>220</v>
      </c>
      <c r="C664" s="45" t="s">
        <v>387</v>
      </c>
    </row>
    <row r="665" spans="1:3" x14ac:dyDescent="0.2">
      <c r="A665" s="44">
        <v>890</v>
      </c>
      <c r="B665" s="19" t="s">
        <v>221</v>
      </c>
      <c r="C665" s="45" t="s">
        <v>380</v>
      </c>
    </row>
    <row r="666" spans="1:3" x14ac:dyDescent="0.2">
      <c r="A666" s="44">
        <v>891</v>
      </c>
      <c r="B666" s="19" t="s">
        <v>221</v>
      </c>
      <c r="C666" s="45" t="s">
        <v>380</v>
      </c>
    </row>
    <row r="667" spans="1:3" x14ac:dyDescent="0.2">
      <c r="A667" s="44">
        <v>892</v>
      </c>
      <c r="B667" s="19" t="s">
        <v>221</v>
      </c>
      <c r="C667" s="45" t="s">
        <v>380</v>
      </c>
    </row>
    <row r="668" spans="1:3" x14ac:dyDescent="0.2">
      <c r="A668" s="44">
        <v>893</v>
      </c>
      <c r="B668" s="19" t="s">
        <v>221</v>
      </c>
      <c r="C668" s="45" t="s">
        <v>380</v>
      </c>
    </row>
    <row r="669" spans="1:3" x14ac:dyDescent="0.2">
      <c r="A669" s="44">
        <v>894</v>
      </c>
      <c r="B669" s="19" t="s">
        <v>178</v>
      </c>
      <c r="C669" s="45" t="s">
        <v>380</v>
      </c>
    </row>
    <row r="670" spans="1:3" x14ac:dyDescent="0.2">
      <c r="A670" s="44">
        <v>895</v>
      </c>
      <c r="B670" s="19" t="s">
        <v>178</v>
      </c>
      <c r="C670" s="45" t="s">
        <v>380</v>
      </c>
    </row>
    <row r="671" spans="1:3" x14ac:dyDescent="0.2">
      <c r="A671" s="44">
        <v>896</v>
      </c>
      <c r="B671" s="19" t="s">
        <v>178</v>
      </c>
      <c r="C671" s="45" t="s">
        <v>380</v>
      </c>
    </row>
    <row r="672" spans="1:3" x14ac:dyDescent="0.2">
      <c r="A672" s="44">
        <v>897</v>
      </c>
      <c r="B672" s="19" t="s">
        <v>221</v>
      </c>
      <c r="C672" s="45" t="s">
        <v>380</v>
      </c>
    </row>
    <row r="673" spans="1:3" x14ac:dyDescent="0.2">
      <c r="A673" s="44">
        <v>898</v>
      </c>
      <c r="B673" s="19" t="s">
        <v>221</v>
      </c>
      <c r="C673" s="45" t="s">
        <v>380</v>
      </c>
    </row>
    <row r="674" spans="1:3" x14ac:dyDescent="0.2">
      <c r="A674" s="44">
        <v>899</v>
      </c>
      <c r="B674" s="19" t="s">
        <v>222</v>
      </c>
      <c r="C674" s="45" t="s">
        <v>380</v>
      </c>
    </row>
    <row r="675" spans="1:3" x14ac:dyDescent="0.2">
      <c r="A675" s="44">
        <v>900</v>
      </c>
      <c r="B675" s="19" t="s">
        <v>222</v>
      </c>
      <c r="C675" s="45" t="s">
        <v>380</v>
      </c>
    </row>
    <row r="676" spans="1:3" x14ac:dyDescent="0.2">
      <c r="A676" s="44">
        <v>901</v>
      </c>
      <c r="B676" s="19" t="s">
        <v>222</v>
      </c>
      <c r="C676" s="45" t="s">
        <v>380</v>
      </c>
    </row>
    <row r="677" spans="1:3" x14ac:dyDescent="0.2">
      <c r="A677" s="44">
        <v>902</v>
      </c>
      <c r="B677" s="19" t="s">
        <v>222</v>
      </c>
      <c r="C677" s="45" t="s">
        <v>380</v>
      </c>
    </row>
    <row r="678" spans="1:3" x14ac:dyDescent="0.2">
      <c r="A678" s="44">
        <v>903</v>
      </c>
      <c r="B678" s="19" t="s">
        <v>222</v>
      </c>
      <c r="C678" s="45" t="s">
        <v>380</v>
      </c>
    </row>
    <row r="679" spans="1:3" x14ac:dyDescent="0.2">
      <c r="A679" s="44">
        <v>904</v>
      </c>
      <c r="B679" s="19" t="s">
        <v>223</v>
      </c>
      <c r="C679" s="45" t="s">
        <v>380</v>
      </c>
    </row>
    <row r="680" spans="1:3" x14ac:dyDescent="0.2">
      <c r="A680" s="44">
        <v>905</v>
      </c>
      <c r="B680" s="19" t="s">
        <v>223</v>
      </c>
      <c r="C680" s="45" t="s">
        <v>380</v>
      </c>
    </row>
    <row r="681" spans="1:3" x14ac:dyDescent="0.2">
      <c r="A681" s="44">
        <v>906</v>
      </c>
      <c r="B681" s="19" t="s">
        <v>223</v>
      </c>
      <c r="C681" s="45" t="s">
        <v>380</v>
      </c>
    </row>
    <row r="682" spans="1:3" x14ac:dyDescent="0.2">
      <c r="A682" s="44">
        <v>907</v>
      </c>
      <c r="B682" s="19" t="s">
        <v>224</v>
      </c>
      <c r="C682" s="45" t="s">
        <v>380</v>
      </c>
    </row>
    <row r="683" spans="1:3" x14ac:dyDescent="0.2">
      <c r="A683" s="44">
        <v>908</v>
      </c>
      <c r="B683" s="19" t="s">
        <v>224</v>
      </c>
      <c r="C683" s="45" t="s">
        <v>380</v>
      </c>
    </row>
    <row r="684" spans="1:3" x14ac:dyDescent="0.2">
      <c r="A684" s="44">
        <v>909</v>
      </c>
      <c r="B684" s="19" t="s">
        <v>224</v>
      </c>
      <c r="C684" s="45" t="s">
        <v>380</v>
      </c>
    </row>
    <row r="685" spans="1:3" x14ac:dyDescent="0.2">
      <c r="A685" s="44">
        <v>910</v>
      </c>
      <c r="B685" s="19" t="s">
        <v>224</v>
      </c>
      <c r="C685" s="45" t="s">
        <v>380</v>
      </c>
    </row>
    <row r="686" spans="1:3" x14ac:dyDescent="0.2">
      <c r="A686" s="44">
        <v>911</v>
      </c>
      <c r="B686" s="19" t="s">
        <v>224</v>
      </c>
      <c r="C686" s="45" t="s">
        <v>380</v>
      </c>
    </row>
    <row r="687" spans="1:3" x14ac:dyDescent="0.2">
      <c r="A687" s="44">
        <v>912</v>
      </c>
      <c r="B687" s="19" t="s">
        <v>224</v>
      </c>
      <c r="C687" s="45" t="s">
        <v>380</v>
      </c>
    </row>
    <row r="688" spans="1:3" x14ac:dyDescent="0.2">
      <c r="A688" s="44">
        <v>913</v>
      </c>
      <c r="B688" s="19" t="s">
        <v>224</v>
      </c>
      <c r="C688" s="45" t="s">
        <v>380</v>
      </c>
    </row>
    <row r="689" spans="1:3" x14ac:dyDescent="0.2">
      <c r="A689" s="44">
        <v>914</v>
      </c>
      <c r="B689" s="19" t="s">
        <v>225</v>
      </c>
      <c r="C689" s="45" t="s">
        <v>387</v>
      </c>
    </row>
    <row r="690" spans="1:3" x14ac:dyDescent="0.2">
      <c r="A690" s="44">
        <v>915</v>
      </c>
      <c r="B690" s="19" t="s">
        <v>178</v>
      </c>
      <c r="C690" s="45" t="s">
        <v>387</v>
      </c>
    </row>
    <row r="691" spans="1:3" x14ac:dyDescent="0.2">
      <c r="A691" s="44">
        <v>916</v>
      </c>
      <c r="B691" s="19" t="s">
        <v>178</v>
      </c>
      <c r="C691" s="45" t="s">
        <v>387</v>
      </c>
    </row>
    <row r="692" spans="1:3" x14ac:dyDescent="0.2">
      <c r="A692" s="44">
        <v>917</v>
      </c>
      <c r="B692" s="19" t="s">
        <v>178</v>
      </c>
      <c r="C692" s="45" t="s">
        <v>387</v>
      </c>
    </row>
    <row r="693" spans="1:3" x14ac:dyDescent="0.2">
      <c r="A693" s="44">
        <v>918</v>
      </c>
      <c r="B693" s="19" t="s">
        <v>113</v>
      </c>
      <c r="C693" s="45" t="s">
        <v>387</v>
      </c>
    </row>
    <row r="694" spans="1:3" x14ac:dyDescent="0.2">
      <c r="A694" s="44">
        <v>919</v>
      </c>
      <c r="B694" s="19" t="s">
        <v>226</v>
      </c>
      <c r="C694" s="45" t="s">
        <v>387</v>
      </c>
    </row>
    <row r="695" spans="1:3" x14ac:dyDescent="0.2">
      <c r="A695" s="44">
        <v>920</v>
      </c>
      <c r="B695" s="19" t="s">
        <v>226</v>
      </c>
      <c r="C695" s="45" t="s">
        <v>387</v>
      </c>
    </row>
    <row r="696" spans="1:3" x14ac:dyDescent="0.2">
      <c r="A696" s="44">
        <v>922</v>
      </c>
      <c r="B696" s="19" t="s">
        <v>136</v>
      </c>
      <c r="C696" s="45" t="s">
        <v>387</v>
      </c>
    </row>
    <row r="697" spans="1:3" x14ac:dyDescent="0.2">
      <c r="A697" s="44">
        <v>923</v>
      </c>
      <c r="B697" s="19" t="s">
        <v>136</v>
      </c>
      <c r="C697" s="45" t="s">
        <v>387</v>
      </c>
    </row>
    <row r="698" spans="1:3" x14ac:dyDescent="0.2">
      <c r="A698" s="44">
        <v>924</v>
      </c>
      <c r="B698" s="19" t="s">
        <v>136</v>
      </c>
      <c r="C698" s="45" t="s">
        <v>387</v>
      </c>
    </row>
    <row r="699" spans="1:3" x14ac:dyDescent="0.2">
      <c r="A699" s="44">
        <v>925</v>
      </c>
      <c r="B699" s="19" t="s">
        <v>227</v>
      </c>
      <c r="C699" s="45" t="s">
        <v>166</v>
      </c>
    </row>
    <row r="700" spans="1:3" x14ac:dyDescent="0.2">
      <c r="A700" s="44">
        <v>926</v>
      </c>
      <c r="B700" s="19" t="s">
        <v>167</v>
      </c>
      <c r="C700" s="45" t="s">
        <v>166</v>
      </c>
    </row>
    <row r="701" spans="1:3" x14ac:dyDescent="0.2">
      <c r="A701" s="44">
        <v>927</v>
      </c>
      <c r="B701" s="19" t="s">
        <v>169</v>
      </c>
      <c r="C701" s="45" t="s">
        <v>166</v>
      </c>
    </row>
    <row r="702" spans="1:3" x14ac:dyDescent="0.2">
      <c r="A702" s="44">
        <v>928</v>
      </c>
      <c r="B702" s="19" t="s">
        <v>168</v>
      </c>
      <c r="C702" s="45" t="s">
        <v>166</v>
      </c>
    </row>
    <row r="703" spans="1:3" x14ac:dyDescent="0.2">
      <c r="A703" s="44">
        <v>929</v>
      </c>
      <c r="B703" s="19" t="s">
        <v>222</v>
      </c>
      <c r="C703" s="45" t="s">
        <v>380</v>
      </c>
    </row>
    <row r="704" spans="1:3" x14ac:dyDescent="0.2">
      <c r="A704" s="44">
        <v>930</v>
      </c>
      <c r="B704" s="19" t="s">
        <v>222</v>
      </c>
      <c r="C704" s="45" t="s">
        <v>380</v>
      </c>
    </row>
    <row r="705" spans="1:3" x14ac:dyDescent="0.2">
      <c r="A705" s="44">
        <v>931</v>
      </c>
      <c r="B705" s="19" t="s">
        <v>222</v>
      </c>
      <c r="C705" s="45" t="s">
        <v>380</v>
      </c>
    </row>
    <row r="706" spans="1:3" x14ac:dyDescent="0.2">
      <c r="A706" s="44">
        <v>932</v>
      </c>
      <c r="B706" s="19" t="s">
        <v>228</v>
      </c>
      <c r="C706" s="45" t="s">
        <v>387</v>
      </c>
    </row>
    <row r="707" spans="1:3" x14ac:dyDescent="0.2">
      <c r="A707" s="44">
        <v>933</v>
      </c>
      <c r="B707" s="19" t="s">
        <v>220</v>
      </c>
      <c r="C707" s="45" t="s">
        <v>387</v>
      </c>
    </row>
    <row r="708" spans="1:3" x14ac:dyDescent="0.2">
      <c r="A708" s="44">
        <v>934</v>
      </c>
      <c r="B708" s="19" t="s">
        <v>221</v>
      </c>
      <c r="C708" s="45" t="s">
        <v>380</v>
      </c>
    </row>
    <row r="709" spans="1:3" x14ac:dyDescent="0.2">
      <c r="A709" s="44">
        <v>935</v>
      </c>
      <c r="B709" s="19" t="s">
        <v>229</v>
      </c>
      <c r="C709" s="45" t="s">
        <v>387</v>
      </c>
    </row>
    <row r="710" spans="1:3" x14ac:dyDescent="0.2">
      <c r="A710" s="44">
        <v>936</v>
      </c>
      <c r="B710" s="19" t="s">
        <v>229</v>
      </c>
      <c r="C710" s="45" t="s">
        <v>387</v>
      </c>
    </row>
    <row r="711" spans="1:3" x14ac:dyDescent="0.2">
      <c r="A711" s="44">
        <v>937</v>
      </c>
      <c r="B711" s="19" t="s">
        <v>229</v>
      </c>
      <c r="C711" s="45" t="s">
        <v>387</v>
      </c>
    </row>
    <row r="712" spans="1:3" x14ac:dyDescent="0.2">
      <c r="A712" s="44">
        <v>938</v>
      </c>
      <c r="B712" s="19" t="s">
        <v>229</v>
      </c>
      <c r="C712" s="45" t="s">
        <v>387</v>
      </c>
    </row>
    <row r="713" spans="1:3" x14ac:dyDescent="0.2">
      <c r="A713" s="44">
        <v>939</v>
      </c>
      <c r="B713" s="19" t="s">
        <v>229</v>
      </c>
      <c r="C713" s="45" t="s">
        <v>387</v>
      </c>
    </row>
    <row r="714" spans="1:3" x14ac:dyDescent="0.2">
      <c r="A714" s="44">
        <v>940</v>
      </c>
      <c r="B714" s="19" t="s">
        <v>230</v>
      </c>
      <c r="C714" s="45" t="s">
        <v>188</v>
      </c>
    </row>
    <row r="715" spans="1:3" x14ac:dyDescent="0.2">
      <c r="A715" s="44">
        <v>941</v>
      </c>
      <c r="B715" s="19" t="s">
        <v>231</v>
      </c>
      <c r="C715" s="45" t="s">
        <v>188</v>
      </c>
    </row>
    <row r="716" spans="1:3" x14ac:dyDescent="0.2">
      <c r="A716" s="44">
        <v>942</v>
      </c>
      <c r="B716" s="19" t="s">
        <v>81</v>
      </c>
      <c r="C716" s="45" t="s">
        <v>387</v>
      </c>
    </row>
    <row r="717" spans="1:3" x14ac:dyDescent="0.2">
      <c r="A717" s="44">
        <v>943</v>
      </c>
      <c r="B717" s="19" t="s">
        <v>72</v>
      </c>
      <c r="C717" s="45" t="s">
        <v>387</v>
      </c>
    </row>
    <row r="718" spans="1:3" x14ac:dyDescent="0.2">
      <c r="A718" s="44">
        <v>944</v>
      </c>
      <c r="B718" s="19" t="s">
        <v>72</v>
      </c>
      <c r="C718" s="45" t="s">
        <v>387</v>
      </c>
    </row>
    <row r="719" spans="1:3" x14ac:dyDescent="0.2">
      <c r="A719" s="44">
        <v>945</v>
      </c>
      <c r="B719" s="19" t="s">
        <v>72</v>
      </c>
      <c r="C719" s="45" t="s">
        <v>387</v>
      </c>
    </row>
    <row r="720" spans="1:3" x14ac:dyDescent="0.2">
      <c r="A720" s="44">
        <v>946</v>
      </c>
      <c r="B720" s="19" t="s">
        <v>72</v>
      </c>
      <c r="C720" s="45" t="s">
        <v>387</v>
      </c>
    </row>
    <row r="721" spans="1:3" x14ac:dyDescent="0.2">
      <c r="A721" s="44">
        <v>947</v>
      </c>
      <c r="B721" s="19" t="s">
        <v>232</v>
      </c>
      <c r="C721" s="45" t="s">
        <v>387</v>
      </c>
    </row>
    <row r="722" spans="1:3" x14ac:dyDescent="0.2">
      <c r="A722" s="44">
        <v>948</v>
      </c>
      <c r="B722" s="19" t="s">
        <v>233</v>
      </c>
      <c r="C722" s="45" t="s">
        <v>387</v>
      </c>
    </row>
    <row r="723" spans="1:3" x14ac:dyDescent="0.2">
      <c r="A723" s="44">
        <v>949</v>
      </c>
      <c r="B723" s="19" t="s">
        <v>281</v>
      </c>
      <c r="C723" s="45" t="s">
        <v>387</v>
      </c>
    </row>
    <row r="724" spans="1:3" x14ac:dyDescent="0.2">
      <c r="A724" s="44">
        <v>950</v>
      </c>
      <c r="B724" s="19" t="s">
        <v>282</v>
      </c>
      <c r="C724" s="45" t="s">
        <v>380</v>
      </c>
    </row>
    <row r="725" spans="1:3" x14ac:dyDescent="0.2">
      <c r="A725" s="44">
        <v>951</v>
      </c>
      <c r="B725" s="19" t="s">
        <v>283</v>
      </c>
      <c r="C725" s="45" t="s">
        <v>380</v>
      </c>
    </row>
    <row r="726" spans="1:3" x14ac:dyDescent="0.2">
      <c r="A726" s="44">
        <v>952</v>
      </c>
      <c r="B726" s="19" t="s">
        <v>284</v>
      </c>
      <c r="C726" s="45" t="s">
        <v>387</v>
      </c>
    </row>
    <row r="727" spans="1:3" x14ac:dyDescent="0.2">
      <c r="A727" s="44">
        <v>953</v>
      </c>
      <c r="B727" s="19" t="s">
        <v>234</v>
      </c>
      <c r="C727" s="45" t="s">
        <v>387</v>
      </c>
    </row>
    <row r="728" spans="1:3" x14ac:dyDescent="0.2">
      <c r="A728" s="44">
        <v>954</v>
      </c>
      <c r="B728" s="19" t="s">
        <v>235</v>
      </c>
      <c r="C728" s="45" t="s">
        <v>387</v>
      </c>
    </row>
    <row r="729" spans="1:3" x14ac:dyDescent="0.2">
      <c r="A729" s="44">
        <v>955</v>
      </c>
      <c r="B729" s="19" t="s">
        <v>236</v>
      </c>
      <c r="C729" s="45" t="s">
        <v>387</v>
      </c>
    </row>
    <row r="730" spans="1:3" x14ac:dyDescent="0.2">
      <c r="A730" s="44">
        <v>956</v>
      </c>
      <c r="B730" s="19" t="s">
        <v>237</v>
      </c>
      <c r="C730" s="45" t="s">
        <v>387</v>
      </c>
    </row>
    <row r="731" spans="1:3" x14ac:dyDescent="0.2">
      <c r="A731" s="44">
        <v>957</v>
      </c>
      <c r="B731" s="19" t="s">
        <v>238</v>
      </c>
      <c r="C731" s="45" t="s">
        <v>387</v>
      </c>
    </row>
    <row r="732" spans="1:3" x14ac:dyDescent="0.2">
      <c r="A732" s="44">
        <v>958</v>
      </c>
      <c r="B732" s="19" t="s">
        <v>239</v>
      </c>
      <c r="C732" s="45" t="s">
        <v>387</v>
      </c>
    </row>
    <row r="733" spans="1:3" x14ac:dyDescent="0.2">
      <c r="A733" s="44">
        <v>959</v>
      </c>
      <c r="B733" s="19" t="s">
        <v>240</v>
      </c>
      <c r="C733" s="45" t="s">
        <v>387</v>
      </c>
    </row>
    <row r="734" spans="1:3" x14ac:dyDescent="0.2">
      <c r="A734" s="44">
        <v>960</v>
      </c>
      <c r="B734" s="19" t="s">
        <v>241</v>
      </c>
      <c r="C734" s="45" t="s">
        <v>387</v>
      </c>
    </row>
    <row r="735" spans="1:3" x14ac:dyDescent="0.2">
      <c r="A735" s="44">
        <v>961</v>
      </c>
      <c r="B735" s="19" t="s">
        <v>242</v>
      </c>
      <c r="C735" s="45" t="s">
        <v>387</v>
      </c>
    </row>
    <row r="736" spans="1:3" x14ac:dyDescent="0.2">
      <c r="A736" s="44">
        <v>962</v>
      </c>
      <c r="B736" s="19" t="s">
        <v>243</v>
      </c>
      <c r="C736" s="45" t="s">
        <v>387</v>
      </c>
    </row>
    <row r="737" spans="1:3" x14ac:dyDescent="0.2">
      <c r="A737" s="44">
        <v>963</v>
      </c>
      <c r="B737" s="19" t="s">
        <v>244</v>
      </c>
      <c r="C737" s="45" t="s">
        <v>387</v>
      </c>
    </row>
    <row r="738" spans="1:3" x14ac:dyDescent="0.2">
      <c r="A738" s="44">
        <v>964</v>
      </c>
      <c r="B738" s="19" t="s">
        <v>245</v>
      </c>
      <c r="C738" s="45" t="s">
        <v>387</v>
      </c>
    </row>
    <row r="739" spans="1:3" x14ac:dyDescent="0.2">
      <c r="A739" s="44">
        <v>965</v>
      </c>
      <c r="B739" s="19" t="s">
        <v>246</v>
      </c>
      <c r="C739" s="45" t="s">
        <v>387</v>
      </c>
    </row>
    <row r="740" spans="1:3" x14ac:dyDescent="0.2">
      <c r="A740" s="44">
        <v>966</v>
      </c>
      <c r="B740" s="19" t="s">
        <v>93</v>
      </c>
      <c r="C740" s="45" t="s">
        <v>380</v>
      </c>
    </row>
    <row r="741" spans="1:3" x14ac:dyDescent="0.2">
      <c r="A741" s="44">
        <v>967</v>
      </c>
      <c r="B741" s="19" t="s">
        <v>105</v>
      </c>
      <c r="C741" s="45" t="s">
        <v>387</v>
      </c>
    </row>
    <row r="742" spans="1:3" x14ac:dyDescent="0.2">
      <c r="A742" s="44">
        <v>968</v>
      </c>
      <c r="B742" s="19" t="s">
        <v>105</v>
      </c>
      <c r="C742" s="45" t="s">
        <v>387</v>
      </c>
    </row>
    <row r="743" spans="1:3" x14ac:dyDescent="0.2">
      <c r="A743" s="44">
        <v>969</v>
      </c>
      <c r="B743" s="19" t="s">
        <v>246</v>
      </c>
      <c r="C743" s="45" t="s">
        <v>387</v>
      </c>
    </row>
    <row r="744" spans="1:3" x14ac:dyDescent="0.2">
      <c r="A744" s="44">
        <v>970</v>
      </c>
      <c r="B744" s="19" t="s">
        <v>60</v>
      </c>
      <c r="C744" s="45" t="s">
        <v>387</v>
      </c>
    </row>
    <row r="745" spans="1:3" x14ac:dyDescent="0.2">
      <c r="A745" s="44">
        <v>971</v>
      </c>
      <c r="B745" s="19" t="s">
        <v>247</v>
      </c>
      <c r="C745" s="45" t="s">
        <v>387</v>
      </c>
    </row>
    <row r="746" spans="1:3" x14ac:dyDescent="0.2">
      <c r="A746" s="44">
        <v>972</v>
      </c>
      <c r="B746" s="19" t="s">
        <v>258</v>
      </c>
      <c r="C746" s="45" t="s">
        <v>387</v>
      </c>
    </row>
    <row r="747" spans="1:3" x14ac:dyDescent="0.2">
      <c r="A747" s="44">
        <v>973</v>
      </c>
      <c r="B747" s="19" t="s">
        <v>103</v>
      </c>
      <c r="C747" s="45" t="s">
        <v>387</v>
      </c>
    </row>
    <row r="748" spans="1:3" x14ac:dyDescent="0.2">
      <c r="A748" s="44">
        <v>974</v>
      </c>
      <c r="B748" s="19" t="s">
        <v>129</v>
      </c>
      <c r="C748" s="45" t="s">
        <v>387</v>
      </c>
    </row>
    <row r="749" spans="1:3" x14ac:dyDescent="0.2">
      <c r="A749" s="44">
        <v>975</v>
      </c>
      <c r="B749" s="19" t="s">
        <v>285</v>
      </c>
      <c r="C749" s="45" t="s">
        <v>387</v>
      </c>
    </row>
    <row r="750" spans="1:3" x14ac:dyDescent="0.2">
      <c r="A750" s="44">
        <v>976</v>
      </c>
      <c r="B750" s="19" t="s">
        <v>286</v>
      </c>
      <c r="C750" s="45" t="s">
        <v>387</v>
      </c>
    </row>
    <row r="751" spans="1:3" x14ac:dyDescent="0.2">
      <c r="A751" s="44">
        <v>978</v>
      </c>
      <c r="B751" s="19" t="s">
        <v>87</v>
      </c>
      <c r="C751" s="45" t="s">
        <v>380</v>
      </c>
    </row>
    <row r="752" spans="1:3" x14ac:dyDescent="0.2">
      <c r="A752" s="44">
        <v>979</v>
      </c>
      <c r="B752" s="19" t="s">
        <v>126</v>
      </c>
      <c r="C752" s="45" t="s">
        <v>380</v>
      </c>
    </row>
    <row r="753" spans="1:3" x14ac:dyDescent="0.2">
      <c r="A753" s="44">
        <v>980</v>
      </c>
      <c r="B753" s="19" t="s">
        <v>248</v>
      </c>
      <c r="C753" s="45" t="s">
        <v>387</v>
      </c>
    </row>
    <row r="754" spans="1:3" x14ac:dyDescent="0.2">
      <c r="A754" s="44">
        <v>981</v>
      </c>
      <c r="B754" s="19" t="s">
        <v>249</v>
      </c>
      <c r="C754" s="45" t="s">
        <v>380</v>
      </c>
    </row>
    <row r="755" spans="1:3" x14ac:dyDescent="0.2">
      <c r="A755" s="44">
        <v>982</v>
      </c>
      <c r="B755" s="19" t="s">
        <v>287</v>
      </c>
      <c r="C755" s="45" t="s">
        <v>387</v>
      </c>
    </row>
    <row r="756" spans="1:3" x14ac:dyDescent="0.2">
      <c r="A756" s="44">
        <v>983</v>
      </c>
      <c r="B756" s="19" t="s">
        <v>288</v>
      </c>
      <c r="C756" s="45" t="s">
        <v>387</v>
      </c>
    </row>
    <row r="757" spans="1:3" x14ac:dyDescent="0.2">
      <c r="A757" s="44">
        <v>984</v>
      </c>
      <c r="B757" s="19" t="s">
        <v>330</v>
      </c>
      <c r="C757" s="45" t="s">
        <v>387</v>
      </c>
    </row>
    <row r="758" spans="1:3" x14ac:dyDescent="0.2">
      <c r="A758" s="44">
        <v>985</v>
      </c>
      <c r="B758" s="19" t="s">
        <v>331</v>
      </c>
      <c r="C758" s="45" t="s">
        <v>387</v>
      </c>
    </row>
    <row r="759" spans="1:3" x14ac:dyDescent="0.2">
      <c r="A759" s="44">
        <v>989</v>
      </c>
      <c r="B759" s="19" t="s">
        <v>142</v>
      </c>
      <c r="C759" s="45" t="s">
        <v>387</v>
      </c>
    </row>
    <row r="760" spans="1:3" x14ac:dyDescent="0.2">
      <c r="A760" s="44">
        <v>990</v>
      </c>
      <c r="B760" s="19" t="s">
        <v>143</v>
      </c>
      <c r="C760" s="45" t="s">
        <v>380</v>
      </c>
    </row>
    <row r="761" spans="1:3" x14ac:dyDescent="0.2">
      <c r="A761" s="44">
        <v>991</v>
      </c>
      <c r="B761" s="19" t="s">
        <v>93</v>
      </c>
      <c r="C761" s="45" t="s">
        <v>380</v>
      </c>
    </row>
    <row r="762" spans="1:3" x14ac:dyDescent="0.2">
      <c r="A762" s="44">
        <v>996</v>
      </c>
      <c r="B762" s="19" t="s">
        <v>173</v>
      </c>
      <c r="C762" s="45" t="s">
        <v>387</v>
      </c>
    </row>
    <row r="763" spans="1:3" x14ac:dyDescent="0.2">
      <c r="A763" s="44">
        <v>997</v>
      </c>
      <c r="B763" s="19" t="s">
        <v>250</v>
      </c>
      <c r="C763" s="45" t="s">
        <v>387</v>
      </c>
    </row>
    <row r="768" spans="1:3" x14ac:dyDescent="0.2">
      <c r="C768" s="4"/>
    </row>
    <row r="769" spans="3:3" x14ac:dyDescent="0.2">
      <c r="C769" s="4"/>
    </row>
    <row r="770" spans="3:3" x14ac:dyDescent="0.2">
      <c r="C770" s="4"/>
    </row>
    <row r="771" spans="3:3" x14ac:dyDescent="0.2">
      <c r="C771" s="4"/>
    </row>
    <row r="772" spans="3:3" x14ac:dyDescent="0.2">
      <c r="C772" s="4"/>
    </row>
    <row r="773" spans="3:3" x14ac:dyDescent="0.2">
      <c r="C773" s="4"/>
    </row>
    <row r="774" spans="3:3" x14ac:dyDescent="0.2">
      <c r="C774" s="4"/>
    </row>
    <row r="775" spans="3:3" x14ac:dyDescent="0.2">
      <c r="C775" s="4"/>
    </row>
    <row r="776" spans="3:3" x14ac:dyDescent="0.2">
      <c r="C776" s="4"/>
    </row>
    <row r="777" spans="3:3" x14ac:dyDescent="0.2">
      <c r="C777" s="4"/>
    </row>
    <row r="778" spans="3:3" x14ac:dyDescent="0.2">
      <c r="C778" s="4"/>
    </row>
    <row r="779" spans="3:3" x14ac:dyDescent="0.2">
      <c r="C779" s="4"/>
    </row>
    <row r="780" spans="3:3" x14ac:dyDescent="0.2">
      <c r="C780" s="4"/>
    </row>
    <row r="781" spans="3:3" x14ac:dyDescent="0.2">
      <c r="C781" s="4"/>
    </row>
    <row r="782" spans="3:3" x14ac:dyDescent="0.2">
      <c r="C782" s="4"/>
    </row>
    <row r="783" spans="3:3" x14ac:dyDescent="0.2">
      <c r="C783" s="4"/>
    </row>
    <row r="784" spans="3:3" x14ac:dyDescent="0.2">
      <c r="C784" s="4"/>
    </row>
    <row r="785" spans="3:3" x14ac:dyDescent="0.2">
      <c r="C785" s="4"/>
    </row>
    <row r="786" spans="3:3" x14ac:dyDescent="0.2">
      <c r="C786" s="4"/>
    </row>
    <row r="787" spans="3:3" x14ac:dyDescent="0.2">
      <c r="C787" s="4"/>
    </row>
    <row r="788" spans="3:3" x14ac:dyDescent="0.2">
      <c r="C788" s="4"/>
    </row>
    <row r="789" spans="3:3" x14ac:dyDescent="0.2">
      <c r="C789" s="4"/>
    </row>
    <row r="790" spans="3:3" x14ac:dyDescent="0.2">
      <c r="C790" s="4"/>
    </row>
    <row r="791" spans="3:3" x14ac:dyDescent="0.2">
      <c r="C791" s="4"/>
    </row>
    <row r="792" spans="3:3" x14ac:dyDescent="0.2">
      <c r="C792" s="4"/>
    </row>
    <row r="793" spans="3:3" x14ac:dyDescent="0.2">
      <c r="C793" s="4"/>
    </row>
    <row r="794" spans="3:3" x14ac:dyDescent="0.2">
      <c r="C794" s="4"/>
    </row>
    <row r="795" spans="3:3" x14ac:dyDescent="0.2">
      <c r="C795" s="4"/>
    </row>
    <row r="796" spans="3:3" x14ac:dyDescent="0.2">
      <c r="C796" s="4"/>
    </row>
    <row r="797" spans="3:3" x14ac:dyDescent="0.2">
      <c r="C797" s="4"/>
    </row>
    <row r="798" spans="3:3" x14ac:dyDescent="0.2">
      <c r="C798" s="4"/>
    </row>
    <row r="799" spans="3:3" x14ac:dyDescent="0.2">
      <c r="C799" s="4"/>
    </row>
    <row r="800" spans="3:3" x14ac:dyDescent="0.2">
      <c r="C800" s="4"/>
    </row>
    <row r="801" spans="3:3" x14ac:dyDescent="0.2">
      <c r="C801" s="4"/>
    </row>
    <row r="802" spans="3:3" x14ac:dyDescent="0.2">
      <c r="C802" s="4"/>
    </row>
    <row r="803" spans="3:3" x14ac:dyDescent="0.2">
      <c r="C803" s="4"/>
    </row>
    <row r="804" spans="3:3" x14ac:dyDescent="0.2">
      <c r="C804" s="4"/>
    </row>
    <row r="805" spans="3:3" x14ac:dyDescent="0.2">
      <c r="C805" s="4"/>
    </row>
    <row r="806" spans="3:3" x14ac:dyDescent="0.2">
      <c r="C806" s="4"/>
    </row>
    <row r="807" spans="3:3" x14ac:dyDescent="0.2">
      <c r="C807" s="4"/>
    </row>
    <row r="808" spans="3:3" x14ac:dyDescent="0.2">
      <c r="C808" s="4"/>
    </row>
    <row r="809" spans="3:3" x14ac:dyDescent="0.2">
      <c r="C809" s="4"/>
    </row>
    <row r="810" spans="3:3" x14ac:dyDescent="0.2">
      <c r="C810" s="4"/>
    </row>
    <row r="811" spans="3:3" x14ac:dyDescent="0.2">
      <c r="C811" s="4"/>
    </row>
    <row r="812" spans="3:3" x14ac:dyDescent="0.2">
      <c r="C812" s="4"/>
    </row>
    <row r="813" spans="3:3" x14ac:dyDescent="0.2">
      <c r="C813" s="4"/>
    </row>
    <row r="814" spans="3:3" x14ac:dyDescent="0.2">
      <c r="C814" s="4"/>
    </row>
    <row r="815" spans="3:3" x14ac:dyDescent="0.2">
      <c r="C815" s="4"/>
    </row>
    <row r="816" spans="3:3" x14ac:dyDescent="0.2">
      <c r="C816" s="4"/>
    </row>
    <row r="817" spans="3:3" x14ac:dyDescent="0.2">
      <c r="C817" s="4"/>
    </row>
    <row r="818" spans="3:3" x14ac:dyDescent="0.2">
      <c r="C818" s="4"/>
    </row>
    <row r="819" spans="3:3" x14ac:dyDescent="0.2">
      <c r="C819" s="4"/>
    </row>
    <row r="820" spans="3:3" x14ac:dyDescent="0.2">
      <c r="C820" s="4"/>
    </row>
    <row r="821" spans="3:3" x14ac:dyDescent="0.2">
      <c r="C821" s="4"/>
    </row>
    <row r="822" spans="3:3" x14ac:dyDescent="0.2">
      <c r="C822" s="4"/>
    </row>
    <row r="823" spans="3:3" x14ac:dyDescent="0.2">
      <c r="C823" s="4"/>
    </row>
    <row r="824" spans="3:3" x14ac:dyDescent="0.2">
      <c r="C824" s="4"/>
    </row>
    <row r="825" spans="3:3" x14ac:dyDescent="0.2">
      <c r="C825" s="4"/>
    </row>
    <row r="826" spans="3:3" x14ac:dyDescent="0.2">
      <c r="C826" s="4"/>
    </row>
    <row r="827" spans="3:3" x14ac:dyDescent="0.2">
      <c r="C827" s="4"/>
    </row>
    <row r="828" spans="3:3" x14ac:dyDescent="0.2">
      <c r="C828" s="4"/>
    </row>
    <row r="829" spans="3:3" x14ac:dyDescent="0.2">
      <c r="C829" s="4"/>
    </row>
    <row r="830" spans="3:3" x14ac:dyDescent="0.2">
      <c r="C830" s="4"/>
    </row>
    <row r="831" spans="3:3" x14ac:dyDescent="0.2">
      <c r="C831" s="4"/>
    </row>
    <row r="832" spans="3:3" x14ac:dyDescent="0.2">
      <c r="C832" s="4"/>
    </row>
    <row r="833" spans="3:3" x14ac:dyDescent="0.2">
      <c r="C833" s="4"/>
    </row>
    <row r="834" spans="3:3" x14ac:dyDescent="0.2">
      <c r="C834" s="4"/>
    </row>
    <row r="835" spans="3:3" x14ac:dyDescent="0.2">
      <c r="C835" s="4"/>
    </row>
    <row r="836" spans="3:3" x14ac:dyDescent="0.2">
      <c r="C836" s="4"/>
    </row>
    <row r="837" spans="3:3" x14ac:dyDescent="0.2">
      <c r="C837" s="4"/>
    </row>
    <row r="838" spans="3:3" x14ac:dyDescent="0.2">
      <c r="C838" s="4"/>
    </row>
    <row r="839" spans="3:3" x14ac:dyDescent="0.2">
      <c r="C839" s="4"/>
    </row>
    <row r="840" spans="3:3" x14ac:dyDescent="0.2">
      <c r="C840" s="4"/>
    </row>
    <row r="841" spans="3:3" x14ac:dyDescent="0.2">
      <c r="C841" s="4"/>
    </row>
    <row r="842" spans="3:3" x14ac:dyDescent="0.2">
      <c r="C842" s="4"/>
    </row>
    <row r="843" spans="3:3" x14ac:dyDescent="0.2">
      <c r="C843" s="4"/>
    </row>
    <row r="844" spans="3:3" x14ac:dyDescent="0.2">
      <c r="C844" s="4"/>
    </row>
    <row r="845" spans="3:3" x14ac:dyDescent="0.2">
      <c r="C845" s="4"/>
    </row>
    <row r="846" spans="3:3" x14ac:dyDescent="0.2">
      <c r="C846" s="4"/>
    </row>
    <row r="847" spans="3:3" x14ac:dyDescent="0.2">
      <c r="C847" s="4"/>
    </row>
    <row r="848" spans="3:3" x14ac:dyDescent="0.2">
      <c r="C848" s="4"/>
    </row>
    <row r="849" spans="3:3" x14ac:dyDescent="0.2">
      <c r="C849" s="4"/>
    </row>
    <row r="850" spans="3:3" x14ac:dyDescent="0.2">
      <c r="C850" s="4"/>
    </row>
    <row r="851" spans="3:3" x14ac:dyDescent="0.2">
      <c r="C851" s="4"/>
    </row>
    <row r="852" spans="3:3" x14ac:dyDescent="0.2">
      <c r="C852" s="4"/>
    </row>
    <row r="853" spans="3:3" x14ac:dyDescent="0.2">
      <c r="C853" s="4"/>
    </row>
    <row r="854" spans="3:3" x14ac:dyDescent="0.2">
      <c r="C854" s="4"/>
    </row>
    <row r="855" spans="3:3" x14ac:dyDescent="0.2">
      <c r="C855" s="4"/>
    </row>
    <row r="856" spans="3:3" x14ac:dyDescent="0.2">
      <c r="C856" s="4"/>
    </row>
    <row r="857" spans="3:3" x14ac:dyDescent="0.2">
      <c r="C857" s="4"/>
    </row>
    <row r="858" spans="3:3" x14ac:dyDescent="0.2">
      <c r="C858" s="4"/>
    </row>
    <row r="859" spans="3:3" x14ac:dyDescent="0.2">
      <c r="C859" s="4"/>
    </row>
    <row r="860" spans="3:3" x14ac:dyDescent="0.2">
      <c r="C860" s="4"/>
    </row>
    <row r="861" spans="3:3" x14ac:dyDescent="0.2">
      <c r="C861" s="4"/>
    </row>
    <row r="862" spans="3:3" x14ac:dyDescent="0.2">
      <c r="C862" s="4"/>
    </row>
    <row r="863" spans="3:3" x14ac:dyDescent="0.2">
      <c r="C863" s="4"/>
    </row>
    <row r="864" spans="3:3" x14ac:dyDescent="0.2">
      <c r="C864" s="4"/>
    </row>
    <row r="865" spans="3:3" x14ac:dyDescent="0.2">
      <c r="C865" s="4"/>
    </row>
    <row r="866" spans="3:3" x14ac:dyDescent="0.2">
      <c r="C866" s="4"/>
    </row>
    <row r="867" spans="3:3" x14ac:dyDescent="0.2">
      <c r="C867" s="4"/>
    </row>
    <row r="868" spans="3:3" x14ac:dyDescent="0.2">
      <c r="C868" s="4"/>
    </row>
    <row r="869" spans="3:3" x14ac:dyDescent="0.2">
      <c r="C869" s="4"/>
    </row>
    <row r="870" spans="3:3" x14ac:dyDescent="0.2">
      <c r="C870" s="4"/>
    </row>
    <row r="871" spans="3:3" x14ac:dyDescent="0.2">
      <c r="C871" s="4"/>
    </row>
    <row r="872" spans="3:3" x14ac:dyDescent="0.2">
      <c r="C872" s="4"/>
    </row>
    <row r="873" spans="3:3" x14ac:dyDescent="0.2">
      <c r="C873" s="4"/>
    </row>
    <row r="874" spans="3:3" x14ac:dyDescent="0.2">
      <c r="C874" s="4"/>
    </row>
    <row r="875" spans="3:3" x14ac:dyDescent="0.2">
      <c r="C875" s="4"/>
    </row>
    <row r="876" spans="3:3" x14ac:dyDescent="0.2">
      <c r="C876" s="4"/>
    </row>
    <row r="877" spans="3:3" x14ac:dyDescent="0.2">
      <c r="C877" s="4"/>
    </row>
    <row r="878" spans="3:3" x14ac:dyDescent="0.2">
      <c r="C878" s="4"/>
    </row>
    <row r="879" spans="3:3" x14ac:dyDescent="0.2">
      <c r="C879" s="4"/>
    </row>
    <row r="880" spans="3:3" x14ac:dyDescent="0.2">
      <c r="C880" s="4"/>
    </row>
    <row r="881" spans="3:3" x14ac:dyDescent="0.2">
      <c r="C881" s="4"/>
    </row>
    <row r="882" spans="3:3" x14ac:dyDescent="0.2">
      <c r="C882" s="4"/>
    </row>
    <row r="883" spans="3:3" x14ac:dyDescent="0.2">
      <c r="C883" s="4"/>
    </row>
    <row r="884" spans="3:3" x14ac:dyDescent="0.2">
      <c r="C884" s="4"/>
    </row>
    <row r="885" spans="3:3" x14ac:dyDescent="0.2">
      <c r="C885" s="4"/>
    </row>
    <row r="886" spans="3:3" x14ac:dyDescent="0.2">
      <c r="C886" s="4"/>
    </row>
    <row r="887" spans="3:3" x14ac:dyDescent="0.2">
      <c r="C887" s="4"/>
    </row>
    <row r="888" spans="3:3" x14ac:dyDescent="0.2">
      <c r="C888" s="4"/>
    </row>
    <row r="889" spans="3:3" x14ac:dyDescent="0.2">
      <c r="C889" s="4"/>
    </row>
    <row r="890" spans="3:3" x14ac:dyDescent="0.2">
      <c r="C890" s="4"/>
    </row>
    <row r="891" spans="3:3" x14ac:dyDescent="0.2">
      <c r="C891" s="4"/>
    </row>
    <row r="892" spans="3:3" x14ac:dyDescent="0.2">
      <c r="C892" s="4"/>
    </row>
    <row r="893" spans="3:3" x14ac:dyDescent="0.2">
      <c r="C893" s="4"/>
    </row>
    <row r="894" spans="3:3" x14ac:dyDescent="0.2">
      <c r="C894" s="4"/>
    </row>
    <row r="895" spans="3:3" x14ac:dyDescent="0.2">
      <c r="C895" s="4"/>
    </row>
    <row r="896" spans="3:3" x14ac:dyDescent="0.2">
      <c r="C896" s="4"/>
    </row>
    <row r="897" spans="3:3" x14ac:dyDescent="0.2">
      <c r="C897" s="4"/>
    </row>
    <row r="898" spans="3:3" x14ac:dyDescent="0.2">
      <c r="C898" s="4"/>
    </row>
    <row r="899" spans="3:3" x14ac:dyDescent="0.2">
      <c r="C899" s="4"/>
    </row>
    <row r="900" spans="3:3" x14ac:dyDescent="0.2">
      <c r="C900" s="4"/>
    </row>
    <row r="901" spans="3:3" x14ac:dyDescent="0.2">
      <c r="C901" s="4"/>
    </row>
    <row r="902" spans="3:3" x14ac:dyDescent="0.2">
      <c r="C902" s="4"/>
    </row>
    <row r="903" spans="3:3" x14ac:dyDescent="0.2">
      <c r="C903" s="4"/>
    </row>
    <row r="904" spans="3:3" x14ac:dyDescent="0.2">
      <c r="C904" s="4"/>
    </row>
    <row r="905" spans="3:3" x14ac:dyDescent="0.2">
      <c r="C905" s="4"/>
    </row>
    <row r="906" spans="3:3" x14ac:dyDescent="0.2">
      <c r="C906" s="4"/>
    </row>
    <row r="907" spans="3:3" x14ac:dyDescent="0.2">
      <c r="C907" s="4"/>
    </row>
    <row r="908" spans="3:3" x14ac:dyDescent="0.2">
      <c r="C908" s="4"/>
    </row>
    <row r="909" spans="3:3" x14ac:dyDescent="0.2">
      <c r="C909" s="4"/>
    </row>
    <row r="910" spans="3:3" x14ac:dyDescent="0.2">
      <c r="C910" s="4"/>
    </row>
    <row r="911" spans="3:3" x14ac:dyDescent="0.2">
      <c r="C911" s="4"/>
    </row>
    <row r="912" spans="3:3" x14ac:dyDescent="0.2">
      <c r="C912" s="4"/>
    </row>
    <row r="913" spans="3:3" x14ac:dyDescent="0.2">
      <c r="C913" s="4"/>
    </row>
    <row r="914" spans="3:3" x14ac:dyDescent="0.2">
      <c r="C914" s="4"/>
    </row>
    <row r="915" spans="3:3" x14ac:dyDescent="0.2">
      <c r="C915" s="4"/>
    </row>
    <row r="916" spans="3:3" x14ac:dyDescent="0.2">
      <c r="C916" s="4"/>
    </row>
    <row r="917" spans="3:3" x14ac:dyDescent="0.2">
      <c r="C917" s="4"/>
    </row>
    <row r="918" spans="3:3" x14ac:dyDescent="0.2">
      <c r="C918" s="4"/>
    </row>
    <row r="919" spans="3:3" x14ac:dyDescent="0.2">
      <c r="C919" s="4"/>
    </row>
    <row r="920" spans="3:3" x14ac:dyDescent="0.2">
      <c r="C920" s="4"/>
    </row>
    <row r="921" spans="3:3" x14ac:dyDescent="0.2">
      <c r="C921" s="4"/>
    </row>
    <row r="922" spans="3:3" x14ac:dyDescent="0.2">
      <c r="C922" s="4"/>
    </row>
    <row r="923" spans="3:3" x14ac:dyDescent="0.2">
      <c r="C923" s="4"/>
    </row>
    <row r="924" spans="3:3" x14ac:dyDescent="0.2">
      <c r="C924" s="4"/>
    </row>
    <row r="925" spans="3:3" x14ac:dyDescent="0.2">
      <c r="C925" s="4"/>
    </row>
    <row r="926" spans="3:3" x14ac:dyDescent="0.2">
      <c r="C926" s="4"/>
    </row>
    <row r="927" spans="3:3" x14ac:dyDescent="0.2">
      <c r="C927" s="4"/>
    </row>
    <row r="928" spans="3:3" x14ac:dyDescent="0.2">
      <c r="C928" s="4"/>
    </row>
    <row r="929" spans="3:3" x14ac:dyDescent="0.2">
      <c r="C929" s="4"/>
    </row>
    <row r="930" spans="3:3" x14ac:dyDescent="0.2">
      <c r="C930" s="4"/>
    </row>
    <row r="931" spans="3:3" x14ac:dyDescent="0.2">
      <c r="C931" s="4"/>
    </row>
    <row r="932" spans="3:3" x14ac:dyDescent="0.2">
      <c r="C932" s="4"/>
    </row>
    <row r="933" spans="3:3" x14ac:dyDescent="0.2">
      <c r="C933" s="4"/>
    </row>
    <row r="934" spans="3:3" x14ac:dyDescent="0.2">
      <c r="C934" s="4"/>
    </row>
    <row r="935" spans="3:3" x14ac:dyDescent="0.2">
      <c r="C935" s="4"/>
    </row>
    <row r="936" spans="3:3" x14ac:dyDescent="0.2">
      <c r="C936" s="4"/>
    </row>
    <row r="937" spans="3:3" x14ac:dyDescent="0.2">
      <c r="C937" s="4"/>
    </row>
    <row r="938" spans="3:3" x14ac:dyDescent="0.2">
      <c r="C938" s="4"/>
    </row>
    <row r="939" spans="3:3" x14ac:dyDescent="0.2">
      <c r="C939" s="4"/>
    </row>
    <row r="940" spans="3:3" x14ac:dyDescent="0.2">
      <c r="C940" s="4"/>
    </row>
    <row r="941" spans="3:3" x14ac:dyDescent="0.2">
      <c r="C941" s="4"/>
    </row>
    <row r="942" spans="3:3" x14ac:dyDescent="0.2">
      <c r="C942" s="4"/>
    </row>
    <row r="943" spans="3:3" x14ac:dyDescent="0.2">
      <c r="C943" s="4"/>
    </row>
    <row r="944" spans="3:3" x14ac:dyDescent="0.2">
      <c r="C944" s="4"/>
    </row>
    <row r="945" spans="3:3" x14ac:dyDescent="0.2">
      <c r="C945" s="4"/>
    </row>
    <row r="946" spans="3:3" x14ac:dyDescent="0.2">
      <c r="C946" s="4"/>
    </row>
    <row r="947" spans="3:3" x14ac:dyDescent="0.2">
      <c r="C947" s="4"/>
    </row>
    <row r="948" spans="3:3" x14ac:dyDescent="0.2">
      <c r="C948" s="4"/>
    </row>
    <row r="949" spans="3:3" x14ac:dyDescent="0.2">
      <c r="C949" s="4"/>
    </row>
    <row r="950" spans="3:3" x14ac:dyDescent="0.2">
      <c r="C950" s="4"/>
    </row>
    <row r="951" spans="3:3" x14ac:dyDescent="0.2">
      <c r="C951" s="4"/>
    </row>
    <row r="952" spans="3:3" x14ac:dyDescent="0.2">
      <c r="C952" s="4"/>
    </row>
    <row r="953" spans="3:3" x14ac:dyDescent="0.2">
      <c r="C953" s="4"/>
    </row>
    <row r="954" spans="3:3" x14ac:dyDescent="0.2">
      <c r="C954" s="4"/>
    </row>
    <row r="955" spans="3:3" x14ac:dyDescent="0.2">
      <c r="C955" s="4"/>
    </row>
    <row r="956" spans="3:3" x14ac:dyDescent="0.2">
      <c r="C956" s="4"/>
    </row>
    <row r="957" spans="3:3" x14ac:dyDescent="0.2">
      <c r="C957" s="4"/>
    </row>
    <row r="958" spans="3:3" x14ac:dyDescent="0.2">
      <c r="C958" s="4"/>
    </row>
    <row r="959" spans="3:3" x14ac:dyDescent="0.2">
      <c r="C959" s="4"/>
    </row>
    <row r="960" spans="3:3" x14ac:dyDescent="0.2">
      <c r="C960" s="4"/>
    </row>
    <row r="961" spans="3:3" x14ac:dyDescent="0.2">
      <c r="C961" s="4"/>
    </row>
    <row r="962" spans="3:3" x14ac:dyDescent="0.2">
      <c r="C962" s="4"/>
    </row>
    <row r="963" spans="3:3" x14ac:dyDescent="0.2">
      <c r="C963" s="4"/>
    </row>
    <row r="964" spans="3:3" x14ac:dyDescent="0.2">
      <c r="C964" s="4"/>
    </row>
    <row r="965" spans="3:3" x14ac:dyDescent="0.2">
      <c r="C965" s="4"/>
    </row>
    <row r="966" spans="3:3" x14ac:dyDescent="0.2">
      <c r="C966" s="4"/>
    </row>
    <row r="967" spans="3:3" x14ac:dyDescent="0.2">
      <c r="C967" s="4"/>
    </row>
    <row r="968" spans="3:3" x14ac:dyDescent="0.2">
      <c r="C968" s="4"/>
    </row>
    <row r="969" spans="3:3" x14ac:dyDescent="0.2">
      <c r="C969" s="4"/>
    </row>
    <row r="970" spans="3:3" x14ac:dyDescent="0.2">
      <c r="C970" s="4"/>
    </row>
    <row r="971" spans="3:3" x14ac:dyDescent="0.2">
      <c r="C971" s="4"/>
    </row>
    <row r="972" spans="3:3" x14ac:dyDescent="0.2">
      <c r="C972" s="4"/>
    </row>
    <row r="973" spans="3:3" x14ac:dyDescent="0.2">
      <c r="C973" s="4"/>
    </row>
    <row r="974" spans="3:3" x14ac:dyDescent="0.2">
      <c r="C974" s="4"/>
    </row>
    <row r="975" spans="3:3" x14ac:dyDescent="0.2">
      <c r="C975" s="4"/>
    </row>
    <row r="976" spans="3:3" x14ac:dyDescent="0.2">
      <c r="C976" s="4"/>
    </row>
    <row r="977" spans="3:3" x14ac:dyDescent="0.2">
      <c r="C977" s="4"/>
    </row>
    <row r="978" spans="3:3" x14ac:dyDescent="0.2">
      <c r="C978" s="4"/>
    </row>
    <row r="979" spans="3:3" x14ac:dyDescent="0.2">
      <c r="C979" s="4"/>
    </row>
    <row r="980" spans="3:3" x14ac:dyDescent="0.2">
      <c r="C980" s="4"/>
    </row>
    <row r="981" spans="3:3" x14ac:dyDescent="0.2">
      <c r="C981" s="4"/>
    </row>
    <row r="982" spans="3:3" x14ac:dyDescent="0.2">
      <c r="C982" s="4"/>
    </row>
    <row r="983" spans="3:3" x14ac:dyDescent="0.2">
      <c r="C983" s="4"/>
    </row>
    <row r="984" spans="3:3" x14ac:dyDescent="0.2">
      <c r="C984" s="4"/>
    </row>
    <row r="985" spans="3:3" x14ac:dyDescent="0.2">
      <c r="C985" s="4"/>
    </row>
    <row r="986" spans="3:3" x14ac:dyDescent="0.2">
      <c r="C986" s="4"/>
    </row>
    <row r="987" spans="3:3" x14ac:dyDescent="0.2">
      <c r="C987" s="4"/>
    </row>
    <row r="988" spans="3:3" x14ac:dyDescent="0.2">
      <c r="C988" s="4"/>
    </row>
    <row r="989" spans="3:3" x14ac:dyDescent="0.2">
      <c r="C989" s="4"/>
    </row>
    <row r="990" spans="3:3" x14ac:dyDescent="0.2">
      <c r="C990" s="4"/>
    </row>
    <row r="991" spans="3:3" x14ac:dyDescent="0.2">
      <c r="C991" s="4"/>
    </row>
    <row r="992" spans="3:3" x14ac:dyDescent="0.2">
      <c r="C992" s="4"/>
    </row>
    <row r="993" spans="3:3" x14ac:dyDescent="0.2">
      <c r="C993" s="4"/>
    </row>
    <row r="994" spans="3:3" x14ac:dyDescent="0.2">
      <c r="C994" s="4"/>
    </row>
    <row r="995" spans="3:3" x14ac:dyDescent="0.2">
      <c r="C995" s="4"/>
    </row>
    <row r="996" spans="3:3" x14ac:dyDescent="0.2">
      <c r="C996" s="4"/>
    </row>
    <row r="997" spans="3:3" x14ac:dyDescent="0.2">
      <c r="C997" s="4"/>
    </row>
    <row r="998" spans="3:3" x14ac:dyDescent="0.2">
      <c r="C998" s="4"/>
    </row>
    <row r="999" spans="3:3" x14ac:dyDescent="0.2">
      <c r="C999" s="4"/>
    </row>
    <row r="1000" spans="3:3" x14ac:dyDescent="0.2">
      <c r="C1000" s="4"/>
    </row>
    <row r="1001" spans="3:3" x14ac:dyDescent="0.2">
      <c r="C1001" s="4"/>
    </row>
    <row r="1002" spans="3:3" x14ac:dyDescent="0.2">
      <c r="C1002" s="4"/>
    </row>
    <row r="1003" spans="3:3" x14ac:dyDescent="0.2">
      <c r="C1003" s="4"/>
    </row>
    <row r="1004" spans="3:3" x14ac:dyDescent="0.2">
      <c r="C1004" s="4"/>
    </row>
    <row r="1005" spans="3:3" x14ac:dyDescent="0.2">
      <c r="C1005" s="4"/>
    </row>
    <row r="1006" spans="3:3" x14ac:dyDescent="0.2">
      <c r="C1006" s="4"/>
    </row>
    <row r="1007" spans="3:3" x14ac:dyDescent="0.2">
      <c r="C1007" s="4"/>
    </row>
    <row r="1008" spans="3:3" x14ac:dyDescent="0.2">
      <c r="C1008" s="4"/>
    </row>
    <row r="1009" spans="3:3" x14ac:dyDescent="0.2">
      <c r="C1009" s="4"/>
    </row>
    <row r="1010" spans="3:3" x14ac:dyDescent="0.2">
      <c r="C1010" s="4"/>
    </row>
    <row r="1011" spans="3:3" x14ac:dyDescent="0.2">
      <c r="C1011" s="4"/>
    </row>
    <row r="1012" spans="3:3" x14ac:dyDescent="0.2">
      <c r="C1012" s="4"/>
    </row>
    <row r="1013" spans="3:3" x14ac:dyDescent="0.2">
      <c r="C1013" s="4"/>
    </row>
    <row r="1014" spans="3:3" x14ac:dyDescent="0.2">
      <c r="C1014" s="4"/>
    </row>
    <row r="1015" spans="3:3" x14ac:dyDescent="0.2">
      <c r="C1015" s="4"/>
    </row>
    <row r="1016" spans="3:3" x14ac:dyDescent="0.2">
      <c r="C1016" s="4"/>
    </row>
    <row r="1017" spans="3:3" x14ac:dyDescent="0.2">
      <c r="C1017" s="4"/>
    </row>
    <row r="1018" spans="3:3" x14ac:dyDescent="0.2">
      <c r="C1018" s="4"/>
    </row>
    <row r="1019" spans="3:3" x14ac:dyDescent="0.2">
      <c r="C1019" s="4"/>
    </row>
    <row r="1020" spans="3:3" x14ac:dyDescent="0.2">
      <c r="C1020" s="4"/>
    </row>
    <row r="1021" spans="3:3" x14ac:dyDescent="0.2">
      <c r="C1021" s="4"/>
    </row>
    <row r="1022" spans="3:3" x14ac:dyDescent="0.2">
      <c r="C1022" s="4"/>
    </row>
    <row r="1023" spans="3:3" x14ac:dyDescent="0.2">
      <c r="C1023" s="4"/>
    </row>
    <row r="1024" spans="3:3" x14ac:dyDescent="0.2">
      <c r="C1024" s="4"/>
    </row>
    <row r="1025" spans="3:3" x14ac:dyDescent="0.2">
      <c r="C1025" s="4"/>
    </row>
    <row r="1026" spans="3:3" x14ac:dyDescent="0.2">
      <c r="C1026" s="4"/>
    </row>
    <row r="1027" spans="3:3" x14ac:dyDescent="0.2">
      <c r="C1027" s="4"/>
    </row>
    <row r="1028" spans="3:3" x14ac:dyDescent="0.2">
      <c r="C1028" s="4"/>
    </row>
    <row r="1029" spans="3:3" x14ac:dyDescent="0.2">
      <c r="C1029" s="4"/>
    </row>
    <row r="1030" spans="3:3" x14ac:dyDescent="0.2">
      <c r="C1030" s="4"/>
    </row>
    <row r="1031" spans="3:3" x14ac:dyDescent="0.2">
      <c r="C1031" s="4"/>
    </row>
    <row r="1032" spans="3:3" x14ac:dyDescent="0.2">
      <c r="C1032" s="4"/>
    </row>
    <row r="1033" spans="3:3" x14ac:dyDescent="0.2">
      <c r="C1033" s="4"/>
    </row>
    <row r="1034" spans="3:3" x14ac:dyDescent="0.2">
      <c r="C1034" s="4"/>
    </row>
    <row r="1035" spans="3:3" x14ac:dyDescent="0.2">
      <c r="C1035" s="4"/>
    </row>
    <row r="1036" spans="3:3" x14ac:dyDescent="0.2">
      <c r="C1036" s="4"/>
    </row>
    <row r="1037" spans="3:3" x14ac:dyDescent="0.2">
      <c r="C1037" s="4"/>
    </row>
    <row r="1038" spans="3:3" x14ac:dyDescent="0.2">
      <c r="C1038" s="4"/>
    </row>
    <row r="1039" spans="3:3" x14ac:dyDescent="0.2">
      <c r="C1039" s="4"/>
    </row>
    <row r="1040" spans="3:3" x14ac:dyDescent="0.2">
      <c r="C1040" s="4"/>
    </row>
    <row r="1041" spans="3:3" x14ac:dyDescent="0.2">
      <c r="C1041" s="4"/>
    </row>
    <row r="1042" spans="3:3" x14ac:dyDescent="0.2">
      <c r="C1042" s="4"/>
    </row>
    <row r="1043" spans="3:3" x14ac:dyDescent="0.2">
      <c r="C1043" s="4"/>
    </row>
    <row r="1044" spans="3:3" x14ac:dyDescent="0.2">
      <c r="C1044" s="4"/>
    </row>
    <row r="1045" spans="3:3" x14ac:dyDescent="0.2">
      <c r="C1045" s="4"/>
    </row>
    <row r="1046" spans="3:3" x14ac:dyDescent="0.2">
      <c r="C1046" s="4"/>
    </row>
    <row r="1047" spans="3:3" x14ac:dyDescent="0.2">
      <c r="C1047" s="4"/>
    </row>
    <row r="1048" spans="3:3" x14ac:dyDescent="0.2">
      <c r="C1048" s="4"/>
    </row>
    <row r="1049" spans="3:3" x14ac:dyDescent="0.2">
      <c r="C1049" s="4"/>
    </row>
    <row r="1050" spans="3:3" x14ac:dyDescent="0.2">
      <c r="C1050" s="4"/>
    </row>
    <row r="1051" spans="3:3" x14ac:dyDescent="0.2">
      <c r="C1051" s="4"/>
    </row>
    <row r="1052" spans="3:3" x14ac:dyDescent="0.2">
      <c r="C1052" s="4"/>
    </row>
    <row r="1053" spans="3:3" x14ac:dyDescent="0.2">
      <c r="C1053" s="4"/>
    </row>
    <row r="1054" spans="3:3" x14ac:dyDescent="0.2">
      <c r="C1054" s="4"/>
    </row>
    <row r="1055" spans="3:3" x14ac:dyDescent="0.2">
      <c r="C1055" s="4"/>
    </row>
    <row r="1056" spans="3:3" x14ac:dyDescent="0.2">
      <c r="C1056" s="4"/>
    </row>
    <row r="1057" spans="3:3" x14ac:dyDescent="0.2">
      <c r="C1057" s="4"/>
    </row>
    <row r="1058" spans="3:3" x14ac:dyDescent="0.2">
      <c r="C1058" s="4"/>
    </row>
    <row r="1059" spans="3:3" x14ac:dyDescent="0.2">
      <c r="C1059" s="4"/>
    </row>
    <row r="1060" spans="3:3" x14ac:dyDescent="0.2">
      <c r="C1060" s="4"/>
    </row>
    <row r="1061" spans="3:3" x14ac:dyDescent="0.2">
      <c r="C1061" s="4"/>
    </row>
    <row r="1062" spans="3:3" x14ac:dyDescent="0.2">
      <c r="C1062" s="4"/>
    </row>
    <row r="1063" spans="3:3" x14ac:dyDescent="0.2">
      <c r="C1063" s="4"/>
    </row>
    <row r="1064" spans="3:3" x14ac:dyDescent="0.2">
      <c r="C1064" s="4"/>
    </row>
    <row r="1065" spans="3:3" x14ac:dyDescent="0.2">
      <c r="C1065" s="4"/>
    </row>
    <row r="1066" spans="3:3" x14ac:dyDescent="0.2">
      <c r="C1066" s="4"/>
    </row>
    <row r="1067" spans="3:3" x14ac:dyDescent="0.2">
      <c r="C1067" s="4"/>
    </row>
    <row r="1068" spans="3:3" x14ac:dyDescent="0.2">
      <c r="C1068" s="4"/>
    </row>
    <row r="1069" spans="3:3" x14ac:dyDescent="0.2">
      <c r="C1069" s="4"/>
    </row>
    <row r="1070" spans="3:3" x14ac:dyDescent="0.2">
      <c r="C1070" s="4"/>
    </row>
    <row r="1071" spans="3:3" x14ac:dyDescent="0.2">
      <c r="C1071" s="4"/>
    </row>
    <row r="1072" spans="3:3" x14ac:dyDescent="0.2">
      <c r="C1072" s="4"/>
    </row>
    <row r="1073" spans="3:3" x14ac:dyDescent="0.2">
      <c r="C1073" s="4"/>
    </row>
    <row r="1074" spans="3:3" x14ac:dyDescent="0.2">
      <c r="C1074" s="4"/>
    </row>
    <row r="1075" spans="3:3" x14ac:dyDescent="0.2">
      <c r="C1075" s="4"/>
    </row>
    <row r="1076" spans="3:3" x14ac:dyDescent="0.2">
      <c r="C1076" s="4"/>
    </row>
    <row r="1077" spans="3:3" x14ac:dyDescent="0.2">
      <c r="C1077" s="4"/>
    </row>
    <row r="1078" spans="3:3" x14ac:dyDescent="0.2">
      <c r="C1078" s="4"/>
    </row>
    <row r="1079" spans="3:3" x14ac:dyDescent="0.2">
      <c r="C1079" s="4"/>
    </row>
    <row r="1080" spans="3:3" x14ac:dyDescent="0.2">
      <c r="C1080" s="4"/>
    </row>
    <row r="1081" spans="3:3" x14ac:dyDescent="0.2">
      <c r="C1081" s="4"/>
    </row>
    <row r="1082" spans="3:3" x14ac:dyDescent="0.2">
      <c r="C1082" s="4"/>
    </row>
    <row r="1083" spans="3:3" x14ac:dyDescent="0.2">
      <c r="C1083" s="4"/>
    </row>
    <row r="1084" spans="3:3" x14ac:dyDescent="0.2">
      <c r="C1084" s="4"/>
    </row>
    <row r="1085" spans="3:3" x14ac:dyDescent="0.2">
      <c r="C1085" s="4"/>
    </row>
    <row r="1086" spans="3:3" x14ac:dyDescent="0.2">
      <c r="C1086" s="4"/>
    </row>
    <row r="1087" spans="3:3" x14ac:dyDescent="0.2">
      <c r="C1087" s="4"/>
    </row>
    <row r="1088" spans="3:3" x14ac:dyDescent="0.2">
      <c r="C1088" s="4"/>
    </row>
    <row r="1089" spans="3:3" x14ac:dyDescent="0.2">
      <c r="C1089" s="4"/>
    </row>
    <row r="1090" spans="3:3" x14ac:dyDescent="0.2">
      <c r="C1090" s="4"/>
    </row>
    <row r="1091" spans="3:3" x14ac:dyDescent="0.2">
      <c r="C1091" s="4"/>
    </row>
    <row r="1092" spans="3:3" x14ac:dyDescent="0.2">
      <c r="C1092" s="4"/>
    </row>
    <row r="1093" spans="3:3" x14ac:dyDescent="0.2">
      <c r="C1093" s="4"/>
    </row>
    <row r="1094" spans="3:3" x14ac:dyDescent="0.2">
      <c r="C1094" s="4"/>
    </row>
    <row r="1095" spans="3:3" x14ac:dyDescent="0.2">
      <c r="C1095" s="4"/>
    </row>
    <row r="1096" spans="3:3" x14ac:dyDescent="0.2">
      <c r="C1096" s="4"/>
    </row>
    <row r="1097" spans="3:3" x14ac:dyDescent="0.2">
      <c r="C1097" s="4"/>
    </row>
    <row r="1098" spans="3:3" x14ac:dyDescent="0.2">
      <c r="C1098" s="4"/>
    </row>
    <row r="1099" spans="3:3" x14ac:dyDescent="0.2">
      <c r="C1099" s="4"/>
    </row>
    <row r="1100" spans="3:3" x14ac:dyDescent="0.2">
      <c r="C1100" s="4"/>
    </row>
    <row r="1101" spans="3:3" x14ac:dyDescent="0.2">
      <c r="C1101" s="4"/>
    </row>
    <row r="1102" spans="3:3" x14ac:dyDescent="0.2">
      <c r="C1102" s="4"/>
    </row>
    <row r="1103" spans="3:3" x14ac:dyDescent="0.2">
      <c r="C1103" s="4"/>
    </row>
    <row r="1104" spans="3:3" x14ac:dyDescent="0.2">
      <c r="C1104" s="4"/>
    </row>
    <row r="1105" spans="3:3" x14ac:dyDescent="0.2">
      <c r="C1105" s="4"/>
    </row>
    <row r="1106" spans="3:3" x14ac:dyDescent="0.2">
      <c r="C1106" s="4"/>
    </row>
    <row r="1107" spans="3:3" x14ac:dyDescent="0.2">
      <c r="C1107" s="4"/>
    </row>
    <row r="1108" spans="3:3" x14ac:dyDescent="0.2">
      <c r="C1108" s="4"/>
    </row>
    <row r="1109" spans="3:3" x14ac:dyDescent="0.2">
      <c r="C1109" s="4"/>
    </row>
    <row r="1110" spans="3:3" x14ac:dyDescent="0.2">
      <c r="C1110" s="4"/>
    </row>
    <row r="1111" spans="3:3" x14ac:dyDescent="0.2">
      <c r="C1111" s="4"/>
    </row>
    <row r="1112" spans="3:3" x14ac:dyDescent="0.2">
      <c r="C1112" s="4"/>
    </row>
    <row r="1113" spans="3:3" x14ac:dyDescent="0.2">
      <c r="C1113" s="4"/>
    </row>
    <row r="1114" spans="3:3" x14ac:dyDescent="0.2">
      <c r="C1114" s="4"/>
    </row>
    <row r="1115" spans="3:3" x14ac:dyDescent="0.2">
      <c r="C1115" s="4"/>
    </row>
    <row r="1116" spans="3:3" x14ac:dyDescent="0.2">
      <c r="C1116" s="4"/>
    </row>
    <row r="1117" spans="3:3" x14ac:dyDescent="0.2">
      <c r="C1117" s="4"/>
    </row>
    <row r="1118" spans="3:3" x14ac:dyDescent="0.2">
      <c r="C1118" s="4"/>
    </row>
    <row r="1119" spans="3:3" x14ac:dyDescent="0.2">
      <c r="C1119" s="4"/>
    </row>
    <row r="1120" spans="3:3" x14ac:dyDescent="0.2">
      <c r="C1120" s="4"/>
    </row>
    <row r="1121" spans="3:3" x14ac:dyDescent="0.2">
      <c r="C1121" s="4"/>
    </row>
    <row r="1122" spans="3:3" x14ac:dyDescent="0.2">
      <c r="C1122" s="4"/>
    </row>
    <row r="1123" spans="3:3" x14ac:dyDescent="0.2">
      <c r="C1123" s="4"/>
    </row>
    <row r="1124" spans="3:3" x14ac:dyDescent="0.2">
      <c r="C1124" s="4"/>
    </row>
    <row r="1125" spans="3:3" x14ac:dyDescent="0.2">
      <c r="C1125" s="4"/>
    </row>
    <row r="1126" spans="3:3" x14ac:dyDescent="0.2">
      <c r="C1126" s="4"/>
    </row>
    <row r="1127" spans="3:3" x14ac:dyDescent="0.2">
      <c r="C1127" s="4"/>
    </row>
    <row r="1128" spans="3:3" x14ac:dyDescent="0.2">
      <c r="C1128" s="4"/>
    </row>
    <row r="1129" spans="3:3" x14ac:dyDescent="0.2">
      <c r="C1129" s="4"/>
    </row>
    <row r="1130" spans="3:3" x14ac:dyDescent="0.2">
      <c r="C1130" s="4"/>
    </row>
    <row r="1131" spans="3:3" x14ac:dyDescent="0.2">
      <c r="C1131" s="4"/>
    </row>
    <row r="1132" spans="3:3" x14ac:dyDescent="0.2">
      <c r="C1132" s="4"/>
    </row>
    <row r="1133" spans="3:3" x14ac:dyDescent="0.2">
      <c r="C1133" s="4"/>
    </row>
    <row r="1134" spans="3:3" x14ac:dyDescent="0.2">
      <c r="C1134" s="4"/>
    </row>
    <row r="1135" spans="3:3" x14ac:dyDescent="0.2">
      <c r="C1135" s="4"/>
    </row>
    <row r="1136" spans="3:3" x14ac:dyDescent="0.2">
      <c r="C1136" s="4"/>
    </row>
    <row r="1137" spans="3:3" x14ac:dyDescent="0.2">
      <c r="C1137" s="4"/>
    </row>
    <row r="1138" spans="3:3" x14ac:dyDescent="0.2">
      <c r="C1138" s="4"/>
    </row>
    <row r="1139" spans="3:3" x14ac:dyDescent="0.2">
      <c r="C1139" s="4"/>
    </row>
    <row r="1140" spans="3:3" x14ac:dyDescent="0.2">
      <c r="C1140" s="4"/>
    </row>
    <row r="1141" spans="3:3" x14ac:dyDescent="0.2">
      <c r="C1141" s="4"/>
    </row>
    <row r="1142" spans="3:3" x14ac:dyDescent="0.2">
      <c r="C1142" s="4"/>
    </row>
    <row r="1143" spans="3:3" x14ac:dyDescent="0.2">
      <c r="C1143" s="4"/>
    </row>
    <row r="1144" spans="3:3" x14ac:dyDescent="0.2">
      <c r="C1144" s="4"/>
    </row>
    <row r="1145" spans="3:3" x14ac:dyDescent="0.2">
      <c r="C1145" s="4"/>
    </row>
    <row r="1146" spans="3:3" x14ac:dyDescent="0.2">
      <c r="C1146" s="4"/>
    </row>
    <row r="1147" spans="3:3" x14ac:dyDescent="0.2">
      <c r="C1147" s="4"/>
    </row>
    <row r="1148" spans="3:3" x14ac:dyDescent="0.2">
      <c r="C1148" s="4"/>
    </row>
    <row r="1149" spans="3:3" x14ac:dyDescent="0.2">
      <c r="C1149" s="4"/>
    </row>
    <row r="1150" spans="3:3" x14ac:dyDescent="0.2">
      <c r="C1150" s="4"/>
    </row>
    <row r="1151" spans="3:3" x14ac:dyDescent="0.2">
      <c r="C1151" s="4"/>
    </row>
    <row r="1152" spans="3:3" x14ac:dyDescent="0.2">
      <c r="C1152" s="4"/>
    </row>
    <row r="1153" spans="3:3" x14ac:dyDescent="0.2">
      <c r="C1153" s="4"/>
    </row>
    <row r="1154" spans="3:3" x14ac:dyDescent="0.2">
      <c r="C1154" s="4"/>
    </row>
    <row r="1155" spans="3:3" x14ac:dyDescent="0.2">
      <c r="C1155" s="4"/>
    </row>
    <row r="1156" spans="3:3" x14ac:dyDescent="0.2">
      <c r="C1156" s="4"/>
    </row>
    <row r="1157" spans="3:3" x14ac:dyDescent="0.2">
      <c r="C1157" s="4"/>
    </row>
    <row r="1158" spans="3:3" x14ac:dyDescent="0.2">
      <c r="C1158" s="4"/>
    </row>
    <row r="1159" spans="3:3" x14ac:dyDescent="0.2">
      <c r="C1159" s="4"/>
    </row>
    <row r="1160" spans="3:3" x14ac:dyDescent="0.2">
      <c r="C1160" s="4"/>
    </row>
    <row r="1161" spans="3:3" x14ac:dyDescent="0.2">
      <c r="C1161" s="4"/>
    </row>
    <row r="1162" spans="3:3" x14ac:dyDescent="0.2">
      <c r="C1162" s="4"/>
    </row>
    <row r="1163" spans="3:3" x14ac:dyDescent="0.2">
      <c r="C1163" s="4"/>
    </row>
    <row r="1164" spans="3:3" x14ac:dyDescent="0.2">
      <c r="C1164" s="4"/>
    </row>
    <row r="1165" spans="3:3" x14ac:dyDescent="0.2">
      <c r="C1165" s="4"/>
    </row>
    <row r="1166" spans="3:3" x14ac:dyDescent="0.2">
      <c r="C1166" s="4"/>
    </row>
    <row r="1167" spans="3:3" x14ac:dyDescent="0.2">
      <c r="C1167" s="4"/>
    </row>
    <row r="1168" spans="3:3" x14ac:dyDescent="0.2">
      <c r="C1168" s="4"/>
    </row>
    <row r="1169" spans="3:3" x14ac:dyDescent="0.2">
      <c r="C1169" s="4"/>
    </row>
    <row r="1170" spans="3:3" x14ac:dyDescent="0.2">
      <c r="C1170" s="4"/>
    </row>
    <row r="1171" spans="3:3" x14ac:dyDescent="0.2">
      <c r="C1171" s="4"/>
    </row>
    <row r="1172" spans="3:3" x14ac:dyDescent="0.2">
      <c r="C1172" s="4"/>
    </row>
    <row r="1173" spans="3:3" x14ac:dyDescent="0.2">
      <c r="C1173" s="4"/>
    </row>
    <row r="1174" spans="3:3" x14ac:dyDescent="0.2">
      <c r="C1174" s="4"/>
    </row>
    <row r="1175" spans="3:3" x14ac:dyDescent="0.2">
      <c r="C1175" s="4"/>
    </row>
    <row r="1176" spans="3:3" x14ac:dyDescent="0.2">
      <c r="C1176" s="4"/>
    </row>
    <row r="1177" spans="3:3" x14ac:dyDescent="0.2">
      <c r="C1177" s="4"/>
    </row>
    <row r="1178" spans="3:3" x14ac:dyDescent="0.2">
      <c r="C1178" s="4"/>
    </row>
    <row r="1179" spans="3:3" x14ac:dyDescent="0.2">
      <c r="C1179" s="4"/>
    </row>
    <row r="1180" spans="3:3" x14ac:dyDescent="0.2">
      <c r="C1180" s="4"/>
    </row>
    <row r="1181" spans="3:3" x14ac:dyDescent="0.2">
      <c r="C1181" s="4"/>
    </row>
    <row r="1182" spans="3:3" x14ac:dyDescent="0.2">
      <c r="C1182" s="4"/>
    </row>
    <row r="1183" spans="3:3" x14ac:dyDescent="0.2">
      <c r="C1183" s="4"/>
    </row>
    <row r="1184" spans="3:3" x14ac:dyDescent="0.2">
      <c r="C1184" s="4"/>
    </row>
    <row r="1185" spans="3:3" x14ac:dyDescent="0.2">
      <c r="C1185" s="4"/>
    </row>
    <row r="1186" spans="3:3" x14ac:dyDescent="0.2">
      <c r="C1186" s="4"/>
    </row>
    <row r="1187" spans="3:3" x14ac:dyDescent="0.2">
      <c r="C1187" s="4"/>
    </row>
    <row r="1188" spans="3:3" x14ac:dyDescent="0.2">
      <c r="C1188" s="4"/>
    </row>
    <row r="1189" spans="3:3" x14ac:dyDescent="0.2">
      <c r="C1189" s="4"/>
    </row>
    <row r="1190" spans="3:3" x14ac:dyDescent="0.2">
      <c r="C1190" s="4"/>
    </row>
    <row r="1191" spans="3:3" x14ac:dyDescent="0.2">
      <c r="C1191" s="4"/>
    </row>
    <row r="1192" spans="3:3" x14ac:dyDescent="0.2">
      <c r="C1192" s="4"/>
    </row>
    <row r="1193" spans="3:3" x14ac:dyDescent="0.2">
      <c r="C1193" s="4"/>
    </row>
    <row r="1194" spans="3:3" x14ac:dyDescent="0.2">
      <c r="C1194" s="4"/>
    </row>
    <row r="1195" spans="3:3" x14ac:dyDescent="0.2">
      <c r="C1195" s="4"/>
    </row>
    <row r="1196" spans="3:3" x14ac:dyDescent="0.2">
      <c r="C1196" s="4"/>
    </row>
    <row r="1197" spans="3:3" x14ac:dyDescent="0.2">
      <c r="C1197" s="4"/>
    </row>
    <row r="1198" spans="3:3" x14ac:dyDescent="0.2">
      <c r="C1198" s="4"/>
    </row>
    <row r="1199" spans="3:3" x14ac:dyDescent="0.2">
      <c r="C1199" s="4"/>
    </row>
    <row r="1200" spans="3:3" x14ac:dyDescent="0.2">
      <c r="C1200" s="4"/>
    </row>
    <row r="1201" spans="3:3" x14ac:dyDescent="0.2">
      <c r="C1201" s="4"/>
    </row>
    <row r="1202" spans="3:3" x14ac:dyDescent="0.2">
      <c r="C1202" s="4"/>
    </row>
    <row r="1203" spans="3:3" x14ac:dyDescent="0.2">
      <c r="C1203" s="4"/>
    </row>
    <row r="1204" spans="3:3" x14ac:dyDescent="0.2">
      <c r="C1204" s="4"/>
    </row>
  </sheetData>
  <hyperlinks>
    <hyperlink ref="A1" location="Overview!A1" display="Back to Overview" xr:uid="{00000000-0004-0000-0B00-000000000000}"/>
  </hyperlinks>
  <pageMargins left="0.74803149606299213" right="0.74803149606299213" top="0.98425196850393704" bottom="0.98425196850393704" header="0.51181102362204722" footer="0.51181102362204722"/>
  <pageSetup paperSize="9" scale="47" fitToHeight="0" orientation="portrait" r:id="rId1"/>
  <headerFooter differentFirst="1" scaleWithDoc="0">
    <oddFooter>&amp;C_x000D_&amp;1#&amp;"Aptos"&amp;12&amp;K008000 Internal Use</oddFooter>
    <firstHeader>&amp;LSSC TPP Unit Rate Lookup Table</firstHeader>
    <firstFooter>&amp;C_x000D_&amp;1#&amp;"Aptos"&amp;12&amp;K008000 Internal Use</first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22"/>
  <sheetViews>
    <sheetView zoomScale="90" zoomScaleNormal="90" workbookViewId="0"/>
  </sheetViews>
  <sheetFormatPr defaultColWidth="27.7109375" defaultRowHeight="15" x14ac:dyDescent="0.3"/>
  <cols>
    <col min="1" max="1" width="41.42578125" style="122" customWidth="1"/>
    <col min="2" max="6" width="17.5703125" style="122" customWidth="1"/>
    <col min="7" max="16384" width="27.7109375" style="122"/>
  </cols>
  <sheetData>
    <row r="1" spans="1:6" x14ac:dyDescent="0.3">
      <c r="A1" s="175" t="s">
        <v>17</v>
      </c>
      <c r="B1" s="175"/>
    </row>
    <row r="2" spans="1:6" ht="36.75" customHeight="1" x14ac:dyDescent="0.3">
      <c r="A2" s="235" t="str">
        <f>Overview!B4&amp; " - Effective from "&amp;Overview!C4&amp;" - "&amp;Overview!E4&amp;" Residual Charging Bands"</f>
        <v>Aidien Limited - GSP_G - Effective from 2027/28 - Final Residual Charging Bands</v>
      </c>
      <c r="B2" s="236"/>
      <c r="C2" s="236"/>
      <c r="D2" s="236"/>
      <c r="E2" s="236"/>
      <c r="F2" s="237"/>
    </row>
    <row r="4" spans="1:6" ht="45" x14ac:dyDescent="0.3">
      <c r="A4" s="176" t="s">
        <v>411</v>
      </c>
      <c r="B4" s="176" t="s">
        <v>412</v>
      </c>
      <c r="C4" s="176" t="s">
        <v>413</v>
      </c>
      <c r="D4" s="176" t="s">
        <v>414</v>
      </c>
      <c r="E4" s="176" t="s">
        <v>415</v>
      </c>
      <c r="F4" s="143" t="s">
        <v>416</v>
      </c>
    </row>
    <row r="5" spans="1:6" ht="27" customHeight="1" x14ac:dyDescent="0.3">
      <c r="A5" s="177" t="s">
        <v>364</v>
      </c>
      <c r="B5" s="178" t="s">
        <v>417</v>
      </c>
      <c r="C5" s="178" t="s">
        <v>418</v>
      </c>
      <c r="D5" s="179" t="s">
        <v>418</v>
      </c>
      <c r="E5" s="179" t="s">
        <v>418</v>
      </c>
      <c r="F5" s="180">
        <v>4.5839970855122907</v>
      </c>
    </row>
    <row r="6" spans="1:6" ht="27" customHeight="1" x14ac:dyDescent="0.3">
      <c r="A6" s="268" t="s">
        <v>419</v>
      </c>
      <c r="B6" s="178">
        <v>1</v>
      </c>
      <c r="C6" s="178" t="s">
        <v>420</v>
      </c>
      <c r="D6" s="181">
        <v>0</v>
      </c>
      <c r="E6" s="181">
        <v>3986</v>
      </c>
      <c r="F6" s="180">
        <v>7.8164813908823341</v>
      </c>
    </row>
    <row r="7" spans="1:6" ht="27" customHeight="1" x14ac:dyDescent="0.3">
      <c r="A7" s="269"/>
      <c r="B7" s="178">
        <v>2</v>
      </c>
      <c r="C7" s="178" t="s">
        <v>420</v>
      </c>
      <c r="D7" s="181">
        <v>3986</v>
      </c>
      <c r="E7" s="181">
        <v>13677</v>
      </c>
      <c r="F7" s="180">
        <v>11.782475714058535</v>
      </c>
    </row>
    <row r="8" spans="1:6" ht="27" customHeight="1" x14ac:dyDescent="0.3">
      <c r="A8" s="269"/>
      <c r="B8" s="178">
        <v>3</v>
      </c>
      <c r="C8" s="178" t="s">
        <v>420</v>
      </c>
      <c r="D8" s="181">
        <v>13677</v>
      </c>
      <c r="E8" s="181">
        <v>27543</v>
      </c>
      <c r="F8" s="180">
        <v>24.073046397758091</v>
      </c>
    </row>
    <row r="9" spans="1:6" ht="27" customHeight="1" x14ac:dyDescent="0.3">
      <c r="A9" s="270"/>
      <c r="B9" s="178">
        <v>4</v>
      </c>
      <c r="C9" s="178" t="s">
        <v>420</v>
      </c>
      <c r="D9" s="181">
        <v>27543</v>
      </c>
      <c r="E9" s="181" t="s">
        <v>478</v>
      </c>
      <c r="F9" s="180">
        <v>63.777386658194956</v>
      </c>
    </row>
    <row r="10" spans="1:6" ht="27" customHeight="1" x14ac:dyDescent="0.3">
      <c r="A10" s="268" t="s">
        <v>421</v>
      </c>
      <c r="B10" s="178">
        <v>1</v>
      </c>
      <c r="C10" s="178" t="s">
        <v>422</v>
      </c>
      <c r="D10" s="181">
        <v>0</v>
      </c>
      <c r="E10" s="181">
        <v>90</v>
      </c>
      <c r="F10" s="180">
        <v>133.11310947554117</v>
      </c>
    </row>
    <row r="11" spans="1:6" ht="27" customHeight="1" x14ac:dyDescent="0.3">
      <c r="A11" s="269"/>
      <c r="B11" s="178">
        <v>2</v>
      </c>
      <c r="C11" s="178" t="s">
        <v>422</v>
      </c>
      <c r="D11" s="181">
        <v>90</v>
      </c>
      <c r="E11" s="181">
        <v>150</v>
      </c>
      <c r="F11" s="180">
        <v>216.87984243534618</v>
      </c>
    </row>
    <row r="12" spans="1:6" ht="27" customHeight="1" x14ac:dyDescent="0.3">
      <c r="A12" s="269"/>
      <c r="B12" s="178">
        <v>3</v>
      </c>
      <c r="C12" s="178" t="s">
        <v>422</v>
      </c>
      <c r="D12" s="181">
        <v>150</v>
      </c>
      <c r="E12" s="181">
        <v>250</v>
      </c>
      <c r="F12" s="180">
        <v>352.49305727617241</v>
      </c>
    </row>
    <row r="13" spans="1:6" ht="27" customHeight="1" x14ac:dyDescent="0.3">
      <c r="A13" s="270"/>
      <c r="B13" s="178">
        <v>4</v>
      </c>
      <c r="C13" s="178" t="s">
        <v>422</v>
      </c>
      <c r="D13" s="181">
        <v>250</v>
      </c>
      <c r="E13" s="181" t="s">
        <v>478</v>
      </c>
      <c r="F13" s="180">
        <v>780.13101060189638</v>
      </c>
    </row>
    <row r="14" spans="1:6" ht="27" customHeight="1" x14ac:dyDescent="0.3">
      <c r="A14" s="268" t="s">
        <v>423</v>
      </c>
      <c r="B14" s="178">
        <v>1</v>
      </c>
      <c r="C14" s="178" t="s">
        <v>422</v>
      </c>
      <c r="D14" s="181">
        <v>0</v>
      </c>
      <c r="E14" s="181">
        <v>500</v>
      </c>
      <c r="F14" s="180">
        <v>802.04758060986933</v>
      </c>
    </row>
    <row r="15" spans="1:6" ht="27" customHeight="1" x14ac:dyDescent="0.3">
      <c r="A15" s="269"/>
      <c r="B15" s="178">
        <v>2</v>
      </c>
      <c r="C15" s="178" t="s">
        <v>422</v>
      </c>
      <c r="D15" s="181">
        <v>500</v>
      </c>
      <c r="E15" s="181">
        <v>1100</v>
      </c>
      <c r="F15" s="180">
        <v>2013.58458266466</v>
      </c>
    </row>
    <row r="16" spans="1:6" ht="27" customHeight="1" x14ac:dyDescent="0.3">
      <c r="A16" s="269"/>
      <c r="B16" s="178">
        <v>3</v>
      </c>
      <c r="C16" s="178" t="s">
        <v>422</v>
      </c>
      <c r="D16" s="181">
        <v>1100</v>
      </c>
      <c r="E16" s="181">
        <v>2000</v>
      </c>
      <c r="F16" s="180">
        <v>4052.1965810436463</v>
      </c>
    </row>
    <row r="17" spans="1:6" ht="27" customHeight="1" x14ac:dyDescent="0.3">
      <c r="A17" s="270"/>
      <c r="B17" s="178">
        <v>4</v>
      </c>
      <c r="C17" s="178" t="s">
        <v>422</v>
      </c>
      <c r="D17" s="181">
        <v>2000</v>
      </c>
      <c r="E17" s="181" t="s">
        <v>478</v>
      </c>
      <c r="F17" s="180">
        <v>9813.3821897045473</v>
      </c>
    </row>
    <row r="18" spans="1:6" ht="27" customHeight="1" x14ac:dyDescent="0.3">
      <c r="A18" s="271" t="s">
        <v>424</v>
      </c>
      <c r="B18" s="178">
        <v>1</v>
      </c>
      <c r="C18" s="178" t="s">
        <v>422</v>
      </c>
      <c r="D18" s="181">
        <v>0</v>
      </c>
      <c r="E18" s="181">
        <v>3500</v>
      </c>
      <c r="F18" s="180">
        <v>20441.618032241266</v>
      </c>
    </row>
    <row r="19" spans="1:6" ht="27" customHeight="1" x14ac:dyDescent="0.3">
      <c r="A19" s="272"/>
      <c r="B19" s="178">
        <v>2</v>
      </c>
      <c r="C19" s="178" t="s">
        <v>422</v>
      </c>
      <c r="D19" s="181">
        <v>3500</v>
      </c>
      <c r="E19" s="181">
        <v>11000</v>
      </c>
      <c r="F19" s="180">
        <v>135663.25817877025</v>
      </c>
    </row>
    <row r="20" spans="1:6" ht="27" customHeight="1" x14ac:dyDescent="0.3">
      <c r="A20" s="272"/>
      <c r="B20" s="178">
        <v>3</v>
      </c>
      <c r="C20" s="178" t="s">
        <v>422</v>
      </c>
      <c r="D20" s="181">
        <v>11000</v>
      </c>
      <c r="E20" s="181">
        <v>20000</v>
      </c>
      <c r="F20" s="180">
        <v>255807.34705580983</v>
      </c>
    </row>
    <row r="21" spans="1:6" ht="27" customHeight="1" x14ac:dyDescent="0.3">
      <c r="A21" s="273"/>
      <c r="B21" s="178">
        <v>4</v>
      </c>
      <c r="C21" s="178" t="s">
        <v>422</v>
      </c>
      <c r="D21" s="181">
        <v>20000</v>
      </c>
      <c r="E21" s="181" t="s">
        <v>478</v>
      </c>
      <c r="F21" s="180">
        <v>319618.31622804841</v>
      </c>
    </row>
    <row r="22" spans="1:6" ht="21.95" customHeight="1" x14ac:dyDescent="0.3">
      <c r="A22" s="122" t="s">
        <v>425</v>
      </c>
    </row>
  </sheetData>
  <mergeCells count="5">
    <mergeCell ref="A2:F2"/>
    <mergeCell ref="A6:A9"/>
    <mergeCell ref="A10:A13"/>
    <mergeCell ref="A14:A17"/>
    <mergeCell ref="A18:A21"/>
  </mergeCells>
  <hyperlinks>
    <hyperlink ref="A1" location="Overview!A1" display="Back to Overview" xr:uid="{00000000-0004-0000-0C00-000000000000}"/>
  </hyperlinks>
  <pageMargins left="0.7" right="0.7" top="0.75" bottom="0.75" header="0.3" footer="0.3"/>
  <pageSetup paperSize="9" orientation="portrait" r:id="rId1"/>
  <headerFooter>
    <oddFooter>&amp;C_x000D_&amp;1#&amp;"Aptos"&amp;12&amp;K008000 Internal Use</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58AD7F-9D7F-42B4-8A4E-2CDFEC50EBD4}">
  <dimension ref="A1:F41"/>
  <sheetViews>
    <sheetView showGridLines="0" zoomScale="90" zoomScaleNormal="90" workbookViewId="0"/>
  </sheetViews>
  <sheetFormatPr defaultRowHeight="12.75" x14ac:dyDescent="0.2"/>
  <cols>
    <col min="1" max="1" width="52.7109375" customWidth="1"/>
    <col min="2" max="2" width="52" customWidth="1"/>
    <col min="3" max="3" width="26.85546875" bestFit="1" customWidth="1"/>
  </cols>
  <sheetData>
    <row r="1" spans="1:6" ht="15" x14ac:dyDescent="0.3">
      <c r="A1" s="184" t="s">
        <v>17</v>
      </c>
      <c r="B1" s="175"/>
      <c r="C1" s="122"/>
      <c r="D1" s="122"/>
      <c r="E1" s="122"/>
      <c r="F1" s="122"/>
    </row>
    <row r="2" spans="1:6" ht="42.75" customHeight="1" x14ac:dyDescent="0.2">
      <c r="A2" s="219" t="str">
        <f>Overview!B4&amp; " - Effective from "&amp;Overview!C4&amp;" -"&amp;" TNUoS Mapping"</f>
        <v>Aidien Limited - GSP_G - Effective from 2027/28 - TNUoS Mapping</v>
      </c>
      <c r="B2" s="219"/>
    </row>
    <row r="4" spans="1:6" ht="21.95" customHeight="1" x14ac:dyDescent="0.2">
      <c r="A4" s="176" t="s">
        <v>437</v>
      </c>
      <c r="B4" s="176" t="s">
        <v>438</v>
      </c>
    </row>
    <row r="5" spans="1:6" ht="21.95" customHeight="1" x14ac:dyDescent="0.2">
      <c r="A5" s="172" t="s">
        <v>439</v>
      </c>
      <c r="B5" s="173" t="s">
        <v>440</v>
      </c>
    </row>
    <row r="6" spans="1:6" ht="21.95" customHeight="1" x14ac:dyDescent="0.2">
      <c r="A6" s="185" t="s">
        <v>390</v>
      </c>
      <c r="B6" s="186" t="s">
        <v>441</v>
      </c>
    </row>
    <row r="7" spans="1:6" ht="21.95" customHeight="1" x14ac:dyDescent="0.2">
      <c r="A7" s="185" t="s">
        <v>442</v>
      </c>
      <c r="B7" s="186" t="str">
        <f>$B$6</f>
        <v>n/a (Non-Final Demand Site)</v>
      </c>
    </row>
    <row r="8" spans="1:6" ht="21.95" customHeight="1" x14ac:dyDescent="0.2">
      <c r="A8" s="172" t="s">
        <v>443</v>
      </c>
      <c r="B8" s="173" t="s">
        <v>444</v>
      </c>
    </row>
    <row r="9" spans="1:6" ht="21.95" customHeight="1" x14ac:dyDescent="0.2">
      <c r="A9" s="172" t="s">
        <v>445</v>
      </c>
      <c r="B9" s="173" t="s">
        <v>446</v>
      </c>
    </row>
    <row r="10" spans="1:6" ht="21.95" customHeight="1" x14ac:dyDescent="0.2">
      <c r="A10" s="172" t="s">
        <v>447</v>
      </c>
      <c r="B10" s="173" t="s">
        <v>448</v>
      </c>
    </row>
    <row r="11" spans="1:6" ht="21.95" customHeight="1" x14ac:dyDescent="0.2">
      <c r="A11" s="172" t="s">
        <v>449</v>
      </c>
      <c r="B11" s="173" t="s">
        <v>450</v>
      </c>
    </row>
    <row r="12" spans="1:6" ht="21.95" customHeight="1" x14ac:dyDescent="0.2">
      <c r="A12" s="185" t="s">
        <v>365</v>
      </c>
      <c r="B12" s="186" t="str">
        <f t="shared" ref="B12:B13" si="0">$B$6</f>
        <v>n/a (Non-Final Demand Site)</v>
      </c>
    </row>
    <row r="13" spans="1:6" ht="21.95" customHeight="1" x14ac:dyDescent="0.2">
      <c r="A13" s="185" t="s">
        <v>396</v>
      </c>
      <c r="B13" s="186" t="str">
        <f t="shared" si="0"/>
        <v>n/a (Non-Final Demand Site)</v>
      </c>
    </row>
    <row r="14" spans="1:6" ht="21.95" customHeight="1" x14ac:dyDescent="0.2">
      <c r="A14" s="172" t="s">
        <v>397</v>
      </c>
      <c r="B14" s="173" t="s">
        <v>451</v>
      </c>
    </row>
    <row r="15" spans="1:6" ht="21.95" customHeight="1" x14ac:dyDescent="0.2">
      <c r="A15" s="172" t="s">
        <v>398</v>
      </c>
      <c r="B15" s="173" t="s">
        <v>452</v>
      </c>
    </row>
    <row r="16" spans="1:6" ht="21.95" customHeight="1" x14ac:dyDescent="0.2">
      <c r="A16" s="172" t="s">
        <v>399</v>
      </c>
      <c r="B16" s="173" t="s">
        <v>453</v>
      </c>
    </row>
    <row r="17" spans="1:2" ht="21.95" customHeight="1" x14ac:dyDescent="0.2">
      <c r="A17" s="172" t="s">
        <v>400</v>
      </c>
      <c r="B17" s="173" t="s">
        <v>454</v>
      </c>
    </row>
    <row r="18" spans="1:2" ht="21.95" customHeight="1" x14ac:dyDescent="0.2">
      <c r="A18" s="185" t="s">
        <v>401</v>
      </c>
      <c r="B18" s="186" t="str">
        <f>$B$6</f>
        <v>n/a (Non-Final Demand Site)</v>
      </c>
    </row>
    <row r="19" spans="1:2" ht="21.95" customHeight="1" x14ac:dyDescent="0.2">
      <c r="A19" s="172" t="s">
        <v>402</v>
      </c>
      <c r="B19" s="173" t="s">
        <v>451</v>
      </c>
    </row>
    <row r="20" spans="1:2" ht="21.95" customHeight="1" x14ac:dyDescent="0.2">
      <c r="A20" s="172" t="s">
        <v>403</v>
      </c>
      <c r="B20" s="173" t="s">
        <v>452</v>
      </c>
    </row>
    <row r="21" spans="1:2" ht="21.95" customHeight="1" x14ac:dyDescent="0.2">
      <c r="A21" s="172" t="s">
        <v>404</v>
      </c>
      <c r="B21" s="173" t="s">
        <v>453</v>
      </c>
    </row>
    <row r="22" spans="1:2" ht="21.95" customHeight="1" x14ac:dyDescent="0.2">
      <c r="A22" s="172" t="s">
        <v>405</v>
      </c>
      <c r="B22" s="173" t="s">
        <v>454</v>
      </c>
    </row>
    <row r="23" spans="1:2" ht="21.95" customHeight="1" x14ac:dyDescent="0.2">
      <c r="A23" s="185" t="s">
        <v>406</v>
      </c>
      <c r="B23" s="186" t="str">
        <f>$B$6</f>
        <v>n/a (Non-Final Demand Site)</v>
      </c>
    </row>
    <row r="24" spans="1:2" ht="21.95" customHeight="1" x14ac:dyDescent="0.2">
      <c r="A24" s="172" t="s">
        <v>407</v>
      </c>
      <c r="B24" s="173" t="s">
        <v>455</v>
      </c>
    </row>
    <row r="25" spans="1:2" ht="21.95" customHeight="1" x14ac:dyDescent="0.2">
      <c r="A25" s="172" t="s">
        <v>408</v>
      </c>
      <c r="B25" s="173" t="s">
        <v>456</v>
      </c>
    </row>
    <row r="26" spans="1:2" ht="21.95" customHeight="1" x14ac:dyDescent="0.2">
      <c r="A26" s="172" t="s">
        <v>409</v>
      </c>
      <c r="B26" s="173" t="s">
        <v>457</v>
      </c>
    </row>
    <row r="27" spans="1:2" ht="21.95" customHeight="1" x14ac:dyDescent="0.2">
      <c r="A27" s="172" t="s">
        <v>410</v>
      </c>
      <c r="B27" s="173" t="s">
        <v>458</v>
      </c>
    </row>
    <row r="28" spans="1:2" ht="21.95" customHeight="1" x14ac:dyDescent="0.2">
      <c r="A28" s="185" t="s">
        <v>366</v>
      </c>
      <c r="B28" s="186" t="s">
        <v>459</v>
      </c>
    </row>
    <row r="29" spans="1:2" ht="21.95" customHeight="1" x14ac:dyDescent="0.2">
      <c r="A29" s="185" t="s">
        <v>367</v>
      </c>
      <c r="B29" s="186" t="str">
        <f t="shared" ref="B29:B37" si="1">$B$6</f>
        <v>n/a (Non-Final Demand Site)</v>
      </c>
    </row>
    <row r="30" spans="1:2" ht="21.95" customHeight="1" x14ac:dyDescent="0.2">
      <c r="A30" s="185" t="s">
        <v>368</v>
      </c>
      <c r="B30" s="186" t="str">
        <f t="shared" si="1"/>
        <v>n/a (Non-Final Demand Site)</v>
      </c>
    </row>
    <row r="31" spans="1:2" ht="21.95" customHeight="1" x14ac:dyDescent="0.2">
      <c r="A31" s="185" t="s">
        <v>369</v>
      </c>
      <c r="B31" s="186" t="str">
        <f t="shared" si="1"/>
        <v>n/a (Non-Final Demand Site)</v>
      </c>
    </row>
    <row r="32" spans="1:2" ht="21.95" customHeight="1" x14ac:dyDescent="0.2">
      <c r="A32" s="185" t="s">
        <v>370</v>
      </c>
      <c r="B32" s="186" t="str">
        <f t="shared" si="1"/>
        <v>n/a (Non-Final Demand Site)</v>
      </c>
    </row>
    <row r="33" spans="1:2" ht="21.95" customHeight="1" x14ac:dyDescent="0.2">
      <c r="A33" s="185" t="s">
        <v>371</v>
      </c>
      <c r="B33" s="186" t="str">
        <f t="shared" si="1"/>
        <v>n/a (Non-Final Demand Site)</v>
      </c>
    </row>
    <row r="34" spans="1:2" ht="21.95" customHeight="1" x14ac:dyDescent="0.2">
      <c r="A34" s="185" t="s">
        <v>372</v>
      </c>
      <c r="B34" s="186" t="str">
        <f t="shared" si="1"/>
        <v>n/a (Non-Final Demand Site)</v>
      </c>
    </row>
    <row r="35" spans="1:2" ht="21.95" customHeight="1" x14ac:dyDescent="0.2">
      <c r="A35" s="185" t="s">
        <v>373</v>
      </c>
      <c r="B35" s="186" t="str">
        <f t="shared" si="1"/>
        <v>n/a (Non-Final Demand Site)</v>
      </c>
    </row>
    <row r="36" spans="1:2" ht="21.95" customHeight="1" x14ac:dyDescent="0.2">
      <c r="A36" s="185" t="s">
        <v>374</v>
      </c>
      <c r="B36" s="186" t="str">
        <f t="shared" si="1"/>
        <v>n/a (Non-Final Demand Site)</v>
      </c>
    </row>
    <row r="37" spans="1:2" ht="21.95" customHeight="1" x14ac:dyDescent="0.2">
      <c r="A37" s="185" t="s">
        <v>460</v>
      </c>
      <c r="B37" s="186" t="str">
        <f t="shared" si="1"/>
        <v>n/a (Non-Final Demand Site)</v>
      </c>
    </row>
    <row r="38" spans="1:2" ht="21.95" customHeight="1" x14ac:dyDescent="0.2">
      <c r="A38" s="172" t="s">
        <v>461</v>
      </c>
      <c r="B38" s="173" t="s">
        <v>462</v>
      </c>
    </row>
    <row r="39" spans="1:2" ht="21.95" customHeight="1" x14ac:dyDescent="0.2">
      <c r="A39" s="172" t="s">
        <v>463</v>
      </c>
      <c r="B39" s="173" t="s">
        <v>464</v>
      </c>
    </row>
    <row r="40" spans="1:2" ht="21.95" customHeight="1" x14ac:dyDescent="0.2">
      <c r="A40" s="172" t="s">
        <v>465</v>
      </c>
      <c r="B40" s="173" t="s">
        <v>466</v>
      </c>
    </row>
    <row r="41" spans="1:2" ht="21.95" customHeight="1" x14ac:dyDescent="0.2">
      <c r="A41" s="172" t="s">
        <v>467</v>
      </c>
      <c r="B41" s="173" t="s">
        <v>468</v>
      </c>
    </row>
  </sheetData>
  <mergeCells count="1">
    <mergeCell ref="A2:B2"/>
  </mergeCells>
  <hyperlinks>
    <hyperlink ref="A1" location="Overview!A1" display="Back to Overview" xr:uid="{8F188BDB-17A6-4CC3-8AE8-E759795B915E}"/>
  </hyperlinks>
  <pageMargins left="0.7" right="0.7" top="0.75" bottom="0.75" header="0.3" footer="0.3"/>
  <headerFooter>
    <oddFooter>&amp;C_x000D_&amp;1#&amp;"Aptos"&amp;12&amp;K008000 Internal Use</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EX24"/>
  <sheetViews>
    <sheetView zoomScale="90" zoomScaleNormal="90" workbookViewId="0"/>
  </sheetViews>
  <sheetFormatPr defaultColWidth="9.140625" defaultRowHeight="12.75" x14ac:dyDescent="0.2"/>
  <cols>
    <col min="1" max="1" width="2.42578125" customWidth="1"/>
    <col min="2" max="2" width="33.7109375" customWidth="1"/>
    <col min="3" max="4" width="14.140625" customWidth="1"/>
    <col min="5" max="9" width="12.140625" customWidth="1"/>
    <col min="10" max="10" width="5.5703125" customWidth="1"/>
    <col min="11" max="11" width="5.28515625" customWidth="1"/>
    <col min="12" max="12" width="35.28515625" customWidth="1"/>
    <col min="13" max="20" width="11.7109375" customWidth="1"/>
    <col min="28" max="28" width="25" bestFit="1" customWidth="1"/>
    <col min="29" max="29" width="14.5703125" bestFit="1" customWidth="1"/>
    <col min="37" max="37" width="8.85546875" customWidth="1"/>
  </cols>
  <sheetData>
    <row r="1" spans="1:154" x14ac:dyDescent="0.2">
      <c r="B1" s="18" t="s">
        <v>17</v>
      </c>
    </row>
    <row r="2" spans="1:154" s="23" customFormat="1" ht="21.75" customHeight="1" x14ac:dyDescent="0.2">
      <c r="B2" s="278" t="str">
        <f>Overview!B4&amp; " - Effective from "&amp;Overview!D4&amp;" - "&amp;Overview!E4</f>
        <v>Aidien Limited - GSP_G - Effective from 1 April 2027 - Final</v>
      </c>
      <c r="C2" s="279"/>
      <c r="D2" s="279"/>
      <c r="E2" s="279"/>
      <c r="F2" s="279"/>
      <c r="G2" s="279"/>
      <c r="H2" s="279"/>
      <c r="I2" s="279"/>
      <c r="J2" s="279"/>
      <c r="K2" s="279"/>
      <c r="L2" s="279"/>
      <c r="M2" s="279"/>
      <c r="N2" s="279"/>
      <c r="O2" s="279"/>
      <c r="P2" s="279"/>
      <c r="Q2" s="279"/>
      <c r="R2" s="279"/>
      <c r="S2" s="279"/>
      <c r="T2" s="280"/>
      <c r="U2"/>
      <c r="V2"/>
      <c r="W2"/>
      <c r="X2"/>
      <c r="Y2"/>
      <c r="Z2"/>
      <c r="AA2"/>
      <c r="AB2"/>
      <c r="AC2"/>
      <c r="AD2"/>
      <c r="AE2"/>
      <c r="AF2"/>
      <c r="AG2"/>
      <c r="AH2"/>
      <c r="AI2"/>
      <c r="AJ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row>
    <row r="3" spans="1:154" s="25" customFormat="1" ht="9" customHeight="1" x14ac:dyDescent="0.2">
      <c r="A3" s="24"/>
      <c r="B3" s="24"/>
      <c r="C3" s="24"/>
      <c r="D3" s="24"/>
      <c r="E3" s="24"/>
      <c r="F3" s="24"/>
      <c r="G3" s="24"/>
      <c r="H3" s="24"/>
      <c r="I3" s="24"/>
      <c r="J3" s="24"/>
      <c r="K3" s="24"/>
      <c r="L3"/>
      <c r="M3"/>
      <c r="N3"/>
      <c r="O3"/>
      <c r="P3"/>
      <c r="Q3"/>
      <c r="R3"/>
      <c r="S3"/>
      <c r="T3"/>
      <c r="U3"/>
      <c r="V3"/>
      <c r="W3"/>
      <c r="X3"/>
      <c r="Y3"/>
      <c r="Z3"/>
      <c r="AA3"/>
      <c r="AB3"/>
      <c r="AC3"/>
      <c r="AD3"/>
      <c r="AE3"/>
      <c r="AF3"/>
      <c r="AG3"/>
      <c r="AH3"/>
      <c r="AI3"/>
      <c r="AJ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row>
    <row r="4" spans="1:154" ht="26.25" customHeight="1" x14ac:dyDescent="0.2">
      <c r="B4" s="281" t="s">
        <v>388</v>
      </c>
      <c r="C4" s="282"/>
      <c r="D4" s="282"/>
      <c r="E4" s="282"/>
      <c r="F4" s="282"/>
      <c r="G4" s="282"/>
      <c r="H4" s="282"/>
      <c r="I4" s="283"/>
      <c r="L4" s="281" t="s">
        <v>389</v>
      </c>
      <c r="M4" s="282"/>
      <c r="N4" s="282"/>
      <c r="O4" s="282"/>
      <c r="P4" s="282"/>
      <c r="Q4" s="282"/>
      <c r="R4" s="282"/>
      <c r="S4" s="282"/>
      <c r="T4" s="283"/>
    </row>
    <row r="5" spans="1:154" ht="18" customHeight="1" x14ac:dyDescent="0.2">
      <c r="B5" s="274" t="s">
        <v>322</v>
      </c>
      <c r="C5" s="274"/>
      <c r="D5" s="274"/>
      <c r="E5" s="274"/>
      <c r="F5" s="274"/>
      <c r="G5" s="274"/>
      <c r="H5" s="274"/>
      <c r="I5" s="274"/>
      <c r="L5" s="274" t="s">
        <v>324</v>
      </c>
      <c r="M5" s="274"/>
      <c r="N5" s="274"/>
      <c r="O5" s="274"/>
      <c r="P5" s="274"/>
      <c r="Q5" s="274"/>
      <c r="R5" s="274"/>
      <c r="S5" s="274"/>
      <c r="T5" s="274"/>
    </row>
    <row r="6" spans="1:154" s="26" customFormat="1" ht="27.75" customHeight="1" x14ac:dyDescent="0.2">
      <c r="B6" s="284" t="s">
        <v>328</v>
      </c>
      <c r="C6" s="284"/>
      <c r="D6" s="284"/>
      <c r="E6" s="284"/>
      <c r="F6" s="284"/>
      <c r="G6" s="284"/>
      <c r="H6" s="284"/>
      <c r="I6" s="284"/>
      <c r="L6" s="284" t="s">
        <v>329</v>
      </c>
      <c r="M6" s="284"/>
      <c r="N6" s="284"/>
      <c r="O6" s="284"/>
      <c r="P6" s="284"/>
      <c r="Q6" s="284"/>
      <c r="R6" s="284"/>
      <c r="S6" s="284"/>
      <c r="T6" s="284"/>
      <c r="AB6"/>
      <c r="AC6"/>
      <c r="AD6"/>
      <c r="AE6"/>
      <c r="AF6"/>
      <c r="AG6"/>
      <c r="AH6"/>
      <c r="AI6"/>
    </row>
    <row r="7" spans="1:154" ht="18" customHeight="1" x14ac:dyDescent="0.2">
      <c r="B7" s="274" t="s">
        <v>323</v>
      </c>
      <c r="C7" s="274"/>
      <c r="D7" s="274"/>
      <c r="E7" s="274"/>
      <c r="F7" s="274"/>
      <c r="G7" s="274"/>
      <c r="H7" s="274"/>
      <c r="I7" s="274"/>
      <c r="L7" s="274" t="s">
        <v>325</v>
      </c>
      <c r="M7" s="274"/>
      <c r="N7" s="274"/>
      <c r="O7" s="274"/>
      <c r="P7" s="274"/>
      <c r="Q7" s="274"/>
      <c r="R7" s="274"/>
      <c r="S7" s="274"/>
      <c r="T7" s="274"/>
    </row>
    <row r="8" spans="1:154" ht="8.25" customHeight="1" x14ac:dyDescent="0.2"/>
    <row r="9" spans="1:154" ht="72" customHeight="1" x14ac:dyDescent="0.2">
      <c r="B9" s="27" t="s">
        <v>326</v>
      </c>
      <c r="C9" s="28" t="str">
        <f>'Annex 1 LV, HV and UMS charges'!D11</f>
        <v>Red/black unit charge
p/kWh</v>
      </c>
      <c r="D9" s="28" t="str">
        <f>'Annex 1 LV, HV and UMS charges'!E11</f>
        <v>Amber/yellow unit charge
p/kWh</v>
      </c>
      <c r="E9" s="28" t="str">
        <f>'Annex 1 LV, HV and UMS charges'!F11</f>
        <v>Green unit charge
p/kWh</v>
      </c>
      <c r="F9" s="28" t="str">
        <f>'Annex 1 LV, HV and UMS charges'!G11</f>
        <v>Fixed charge p/MPAN/day</v>
      </c>
      <c r="G9" s="28" t="str">
        <f>'Annex 1 LV, HV and UMS charges'!H11</f>
        <v>Capacity charge p/kVA/day</v>
      </c>
      <c r="H9" s="28" t="str">
        <f>'Annex 1 LV, HV and UMS charges'!I11</f>
        <v>Exceeded capacity charge
p/kVA/day</v>
      </c>
      <c r="I9" s="28" t="str">
        <f>'Annex 1 LV, HV and UMS charges'!J11</f>
        <v>Reactive power charge
p/kVArh</v>
      </c>
      <c r="L9" s="27" t="s">
        <v>327</v>
      </c>
      <c r="M9" s="38" t="str">
        <f>'Annex 2 Designated EHV charges'!I9</f>
        <v>Import
Super Red
unit charge
(p/kWh)</v>
      </c>
      <c r="N9" s="38" t="str">
        <f>'Annex 2 Designated EHV charges'!J9</f>
        <v>Import
fixed charge
(p/day)</v>
      </c>
      <c r="O9" s="38" t="str">
        <f>'Annex 2 Designated EHV charges'!K9</f>
        <v>Import
capacity charge
(p/kVA/day)</v>
      </c>
      <c r="P9" s="38" t="str">
        <f>'Annex 2 Designated EHV charges'!L9</f>
        <v>Import
exceeded capacity charge
(p/kVA/day)</v>
      </c>
      <c r="Q9" s="38" t="str">
        <f>'Annex 2 Designated EHV charges'!M9</f>
        <v>Export
Super Red
unit charge
(p/kWh)</v>
      </c>
      <c r="R9" s="38" t="str">
        <f>'Annex 2 Designated EHV charges'!N9</f>
        <v>Export
fixed charge
(p/day)</v>
      </c>
      <c r="S9" s="38" t="str">
        <f>'Annex 2 Designated EHV charges'!O9</f>
        <v>Export
capacity charge
(p/kVA/day)</v>
      </c>
      <c r="T9" s="38" t="str">
        <f>'Annex 2 Designated EHV charges'!P9</f>
        <v>Export
exceeded capacity charge
(p/kVA/day)</v>
      </c>
    </row>
    <row r="10" spans="1:154" ht="30" customHeight="1" x14ac:dyDescent="0.2">
      <c r="B10" s="20"/>
      <c r="C10" s="46" t="str">
        <f>IFERROR(VLOOKUP($B$10,'Annex 1 LV, HV and UMS charges'!$A:$K,4,FALSE),"")</f>
        <v/>
      </c>
      <c r="D10" s="47" t="str">
        <f>IFERROR(VLOOKUP($B$10,'Annex 1 LV, HV and UMS charges'!$A:$K,5,FALSE),"")</f>
        <v/>
      </c>
      <c r="E10" s="47" t="str">
        <f>IFERROR(VLOOKUP($B$10,'Annex 1 LV, HV and UMS charges'!$A:$K,6,FALSE),"")</f>
        <v/>
      </c>
      <c r="F10" s="48" t="str">
        <f>IFERROR(VLOOKUP($B$10,'Annex 1 LV, HV and UMS charges'!$A:$K,7,FALSE),"")</f>
        <v/>
      </c>
      <c r="G10" s="48" t="str">
        <f>IFERROR(VLOOKUP($B$10,'Annex 1 LV, HV and UMS charges'!$A:$K,8,FALSE),"")</f>
        <v/>
      </c>
      <c r="H10" s="48" t="str">
        <f>IFERROR(VLOOKUP($B$10,'Annex 1 LV, HV and UMS charges'!$A:$K,9,FALSE),"")</f>
        <v/>
      </c>
      <c r="I10" s="48" t="str">
        <f>IFERROR(VLOOKUP($B$10,'Annex 1 LV, HV and UMS charges'!$A:$K,10,FALSE),"")</f>
        <v/>
      </c>
      <c r="L10" s="20"/>
      <c r="M10" s="48" t="str">
        <f>IFERROR(VLOOKUP($L$10,'Annex 2 Designated EHV charges'!$G:$P,3,FALSE),"")</f>
        <v/>
      </c>
      <c r="N10" s="48" t="str">
        <f>IFERROR(VLOOKUP($L$10,'Annex 2 Designated EHV charges'!$G:$P,4,FALSE),"")</f>
        <v/>
      </c>
      <c r="O10" s="48" t="str">
        <f>IFERROR(VLOOKUP($L$10,'Annex 2 Designated EHV charges'!$G:$P,5,FALSE),"")</f>
        <v/>
      </c>
      <c r="P10" s="48" t="str">
        <f>IFERROR(VLOOKUP($L$10,'Annex 2 Designated EHV charges'!$G:$P,6,FALSE),"")</f>
        <v/>
      </c>
      <c r="Q10" s="49" t="str">
        <f>IFERROR(VLOOKUP($L$10,'Annex 2 Designated EHV charges'!$G:$P,7,FALSE),"")</f>
        <v/>
      </c>
      <c r="R10" s="49" t="str">
        <f>IFERROR(VLOOKUP($L$10,'Annex 2 Designated EHV charges'!$G:$P,8,FALSE),"")</f>
        <v/>
      </c>
      <c r="S10" s="49" t="str">
        <f>IFERROR(VLOOKUP($L$10,'Annex 2 Designated EHV charges'!$G:$P,9,FALSE),"")</f>
        <v/>
      </c>
      <c r="T10" s="49" t="str">
        <f>IFERROR(VLOOKUP($L$10,'Annex 2 Designated EHV charges'!$G:$P,10,FALSE),"")</f>
        <v/>
      </c>
    </row>
    <row r="11" spans="1:154" ht="7.5" customHeight="1" x14ac:dyDescent="0.2"/>
    <row r="12" spans="1:154" ht="88.5" customHeight="1" x14ac:dyDescent="0.2">
      <c r="B12" s="30" t="s">
        <v>292</v>
      </c>
      <c r="C12" s="28" t="str">
        <f>C9</f>
        <v>Red/black unit charge
p/kWh</v>
      </c>
      <c r="D12" s="28" t="str">
        <f>D9</f>
        <v>Amber/yellow unit charge
p/kWh</v>
      </c>
      <c r="E12" s="28" t="str">
        <f>E9</f>
        <v>Green unit charge
p/kWh</v>
      </c>
      <c r="F12" s="28" t="s">
        <v>293</v>
      </c>
      <c r="G12" s="28" t="s">
        <v>290</v>
      </c>
      <c r="H12" s="28" t="s">
        <v>354</v>
      </c>
      <c r="I12" s="28" t="s">
        <v>291</v>
      </c>
      <c r="L12" s="30" t="s">
        <v>292</v>
      </c>
      <c r="M12" s="28" t="s">
        <v>312</v>
      </c>
      <c r="N12" s="28" t="s">
        <v>293</v>
      </c>
      <c r="O12" s="28" t="s">
        <v>308</v>
      </c>
      <c r="P12" s="28" t="s">
        <v>354</v>
      </c>
      <c r="Q12" s="29" t="s">
        <v>310</v>
      </c>
      <c r="R12" s="29" t="s">
        <v>293</v>
      </c>
      <c r="S12" s="29" t="s">
        <v>309</v>
      </c>
      <c r="T12" s="29" t="s">
        <v>354</v>
      </c>
    </row>
    <row r="13" spans="1:154" ht="30" customHeight="1" x14ac:dyDescent="0.2">
      <c r="B13" s="31" t="s">
        <v>294</v>
      </c>
      <c r="C13" s="50"/>
      <c r="D13" s="50"/>
      <c r="E13" s="50"/>
      <c r="F13" s="50"/>
      <c r="G13" s="50"/>
      <c r="H13" s="50"/>
      <c r="I13" s="50"/>
      <c r="L13" s="31" t="s">
        <v>294</v>
      </c>
      <c r="M13" s="51"/>
      <c r="N13" s="51"/>
      <c r="O13" s="51"/>
      <c r="P13" s="51"/>
      <c r="Q13" s="52"/>
      <c r="R13" s="52">
        <f>N13</f>
        <v>0</v>
      </c>
      <c r="S13" s="52"/>
      <c r="T13" s="52"/>
    </row>
    <row r="14" spans="1:154" ht="30" customHeight="1" x14ac:dyDescent="0.2">
      <c r="B14" s="32" t="s">
        <v>296</v>
      </c>
      <c r="C14" s="21">
        <f t="shared" ref="C14:I14" si="0">C13</f>
        <v>0</v>
      </c>
      <c r="D14" s="21">
        <f t="shared" si="0"/>
        <v>0</v>
      </c>
      <c r="E14" s="21">
        <f t="shared" si="0"/>
        <v>0</v>
      </c>
      <c r="F14" s="21">
        <f t="shared" si="0"/>
        <v>0</v>
      </c>
      <c r="G14" s="21">
        <f t="shared" si="0"/>
        <v>0</v>
      </c>
      <c r="H14" s="21">
        <f t="shared" si="0"/>
        <v>0</v>
      </c>
      <c r="I14" s="21">
        <f t="shared" si="0"/>
        <v>0</v>
      </c>
      <c r="L14" s="32" t="s">
        <v>296</v>
      </c>
      <c r="M14" s="21">
        <f>M13</f>
        <v>0</v>
      </c>
      <c r="N14" s="21">
        <f t="shared" ref="N14:T14" si="1">N13</f>
        <v>0</v>
      </c>
      <c r="O14" s="21">
        <f t="shared" si="1"/>
        <v>0</v>
      </c>
      <c r="P14" s="21">
        <f t="shared" si="1"/>
        <v>0</v>
      </c>
      <c r="Q14" s="22">
        <f t="shared" si="1"/>
        <v>0</v>
      </c>
      <c r="R14" s="22">
        <f t="shared" si="1"/>
        <v>0</v>
      </c>
      <c r="S14" s="22">
        <f t="shared" si="1"/>
        <v>0</v>
      </c>
      <c r="T14" s="22">
        <f t="shared" si="1"/>
        <v>0</v>
      </c>
    </row>
    <row r="15" spans="1:154" ht="7.5" customHeight="1" x14ac:dyDescent="0.2"/>
    <row r="16" spans="1:154" ht="63.75" customHeight="1" x14ac:dyDescent="0.2">
      <c r="B16" s="30" t="s">
        <v>295</v>
      </c>
      <c r="C16" s="28" t="s">
        <v>305</v>
      </c>
      <c r="D16" s="28" t="s">
        <v>306</v>
      </c>
      <c r="E16" s="28" t="s">
        <v>307</v>
      </c>
      <c r="F16" s="28" t="s">
        <v>301</v>
      </c>
      <c r="G16" s="28" t="s">
        <v>300</v>
      </c>
      <c r="H16" s="28" t="s">
        <v>355</v>
      </c>
      <c r="I16" s="28" t="s">
        <v>299</v>
      </c>
      <c r="L16" s="30" t="s">
        <v>295</v>
      </c>
      <c r="M16" s="28" t="s">
        <v>313</v>
      </c>
      <c r="N16" s="28" t="s">
        <v>311</v>
      </c>
      <c r="O16" s="28" t="s">
        <v>316</v>
      </c>
      <c r="P16" s="28" t="s">
        <v>356</v>
      </c>
      <c r="Q16" s="29" t="s">
        <v>314</v>
      </c>
      <c r="R16" s="29" t="s">
        <v>315</v>
      </c>
      <c r="S16" s="29" t="s">
        <v>317</v>
      </c>
      <c r="T16" s="29" t="s">
        <v>357</v>
      </c>
    </row>
    <row r="17" spans="2:20" ht="30" customHeight="1" x14ac:dyDescent="0.2">
      <c r="B17" s="31" t="s">
        <v>297</v>
      </c>
      <c r="C17" s="53" t="str">
        <f>IFERROR(C10*C13/100,"")</f>
        <v/>
      </c>
      <c r="D17" s="53" t="str">
        <f t="shared" ref="D17:I17" si="2">IFERROR(D10*D13/100,"")</f>
        <v/>
      </c>
      <c r="E17" s="53" t="str">
        <f t="shared" si="2"/>
        <v/>
      </c>
      <c r="F17" s="53" t="str">
        <f t="shared" si="2"/>
        <v/>
      </c>
      <c r="G17" s="53" t="str">
        <f>IFERROR(G10*G13*F13/100,"")</f>
        <v/>
      </c>
      <c r="H17" s="53" t="str">
        <f>IFERROR(H10*H13*F13/100,"")</f>
        <v/>
      </c>
      <c r="I17" s="53" t="str">
        <f t="shared" si="2"/>
        <v/>
      </c>
      <c r="L17" s="33" t="s">
        <v>297</v>
      </c>
      <c r="M17" s="53" t="str">
        <f>IFERROR(M10*M13/100,"")</f>
        <v/>
      </c>
      <c r="N17" s="53" t="str">
        <f>IFERROR(N10*N13/100,"")</f>
        <v/>
      </c>
      <c r="O17" s="53" t="str">
        <f>IFERROR(O10*O13*N13/100,"")</f>
        <v/>
      </c>
      <c r="P17" s="53" t="str">
        <f>IFERROR(P10*P13*N13/100,"")</f>
        <v/>
      </c>
      <c r="Q17" s="54" t="str">
        <f>IFERROR(Q10*Q13/100,"")</f>
        <v/>
      </c>
      <c r="R17" s="54" t="str">
        <f>IFERROR(R10*R13/100,"")</f>
        <v/>
      </c>
      <c r="S17" s="54" t="str">
        <f>IFERROR(S10*S13*R13/100,"")</f>
        <v/>
      </c>
      <c r="T17" s="54" t="str">
        <f>IFERROR(T10*T13*R13/100,"")</f>
        <v/>
      </c>
    </row>
    <row r="18" spans="2:20" ht="30" customHeight="1" x14ac:dyDescent="0.2">
      <c r="B18" s="32" t="s">
        <v>298</v>
      </c>
      <c r="C18" s="36" t="str">
        <f>IFERROR(C10*C14/100,"")</f>
        <v/>
      </c>
      <c r="D18" s="36" t="str">
        <f t="shared" ref="D18:I18" si="3">IFERROR(D10*D14/100,"")</f>
        <v/>
      </c>
      <c r="E18" s="36" t="str">
        <f t="shared" si="3"/>
        <v/>
      </c>
      <c r="F18" s="36" t="str">
        <f t="shared" si="3"/>
        <v/>
      </c>
      <c r="G18" s="36" t="str">
        <f>IFERROR(G10*G14*F14/100,"")</f>
        <v/>
      </c>
      <c r="H18" s="36" t="str">
        <f>IFERROR(H10*H14*F14/100,"")</f>
        <v/>
      </c>
      <c r="I18" s="36" t="str">
        <f t="shared" si="3"/>
        <v/>
      </c>
      <c r="L18" s="34" t="s">
        <v>298</v>
      </c>
      <c r="M18" s="36" t="str">
        <f>IFERROR(M10*M14/100,"")</f>
        <v/>
      </c>
      <c r="N18" s="36" t="str">
        <f>IFERROR(N10*N14/100,"")</f>
        <v/>
      </c>
      <c r="O18" s="36" t="str">
        <f>IFERROR(O10*O14*N14/100,"")</f>
        <v/>
      </c>
      <c r="P18" s="36" t="str">
        <f>IFERROR(P10*P14*N14/100,"")</f>
        <v/>
      </c>
      <c r="Q18" s="37" t="str">
        <f>IFERROR(Q10*Q14/100,"")</f>
        <v/>
      </c>
      <c r="R18" s="37" t="str">
        <f>IFERROR(R10*R14/100,"")</f>
        <v/>
      </c>
      <c r="S18" s="37" t="str">
        <f>IFERROR(S10*S14*R14/100,"")</f>
        <v/>
      </c>
      <c r="T18" s="37" t="str">
        <f>IFERROR(T10*T14*R14/100,"")</f>
        <v/>
      </c>
    </row>
    <row r="19" spans="2:20" ht="7.5" customHeight="1" x14ac:dyDescent="0.2"/>
    <row r="20" spans="2:20" ht="39.75" customHeight="1" x14ac:dyDescent="0.2">
      <c r="C20" s="35" t="s">
        <v>302</v>
      </c>
      <c r="M20" s="28" t="s">
        <v>318</v>
      </c>
      <c r="N20" s="29" t="s">
        <v>319</v>
      </c>
    </row>
    <row r="21" spans="2:20" ht="30" customHeight="1" x14ac:dyDescent="0.2">
      <c r="B21" s="31" t="s">
        <v>297</v>
      </c>
      <c r="C21" s="53">
        <f>SUM(C17:I17)</f>
        <v>0</v>
      </c>
      <c r="L21" s="31" t="s">
        <v>297</v>
      </c>
      <c r="M21" s="53">
        <f>SUM(M17:P17)</f>
        <v>0</v>
      </c>
      <c r="N21" s="54">
        <f>SUM(Q17:T17)</f>
        <v>0</v>
      </c>
    </row>
    <row r="22" spans="2:20" ht="30" customHeight="1" x14ac:dyDescent="0.2">
      <c r="B22" s="32" t="s">
        <v>298</v>
      </c>
      <c r="C22" s="36">
        <f>SUM(C18:I18)</f>
        <v>0</v>
      </c>
      <c r="L22" s="32" t="s">
        <v>298</v>
      </c>
      <c r="M22" s="36">
        <f>SUM(M18:P18)</f>
        <v>0</v>
      </c>
      <c r="N22" s="37">
        <f>SUM(Q18:T18)</f>
        <v>0</v>
      </c>
    </row>
    <row r="24" spans="2:20" ht="30.75" customHeight="1" x14ac:dyDescent="0.2">
      <c r="B24" s="275" t="s">
        <v>320</v>
      </c>
      <c r="C24" s="276"/>
      <c r="D24" s="277"/>
      <c r="L24" s="275" t="s">
        <v>321</v>
      </c>
      <c r="M24" s="276"/>
      <c r="N24" s="277"/>
    </row>
  </sheetData>
  <dataConsolidate/>
  <mergeCells count="11">
    <mergeCell ref="B7:I7"/>
    <mergeCell ref="L7:T7"/>
    <mergeCell ref="B24:D24"/>
    <mergeCell ref="L24:N24"/>
    <mergeCell ref="B2:T2"/>
    <mergeCell ref="B4:I4"/>
    <mergeCell ref="L4:T4"/>
    <mergeCell ref="B5:I5"/>
    <mergeCell ref="L5:T5"/>
    <mergeCell ref="B6:I6"/>
    <mergeCell ref="L6:T6"/>
  </mergeCells>
  <conditionalFormatting sqref="C9:I9">
    <cfRule type="containsText" dxfId="2" priority="3" operator="containsText" text="n/a">
      <formula>NOT(ISERROR(SEARCH("n/a",C9)))</formula>
    </cfRule>
  </conditionalFormatting>
  <conditionalFormatting sqref="C10:I10 C12:I14 C16:I18">
    <cfRule type="expression" dxfId="1" priority="2">
      <formula>C$9="n/a"</formula>
    </cfRule>
  </conditionalFormatting>
  <conditionalFormatting sqref="Q10:T10 Q12:T14 Q16:T18">
    <cfRule type="expression" dxfId="0" priority="1">
      <formula>$T$10=0</formula>
    </cfRule>
  </conditionalFormatting>
  <hyperlinks>
    <hyperlink ref="B1" location="Overview!A1" display="Back to Overview" xr:uid="{00000000-0004-0000-0D00-000000000000}"/>
  </hyperlinks>
  <pageMargins left="0.70866141732283472" right="0.70866141732283472" top="0.74803149606299213" bottom="0.74803149606299213" header="0.31496062992125984" footer="0.31496062992125984"/>
  <pageSetup paperSize="9" scale="30" orientation="landscape" r:id="rId1"/>
  <headerFooter>
    <oddFooter>&amp;C_x000D_&amp;1#&amp;"Aptos"&amp;12&amp;K008000 Internal Use</oddFooter>
  </headerFooter>
  <drawing r:id="rId2"/>
  <extLst>
    <ext xmlns:x14="http://schemas.microsoft.com/office/spreadsheetml/2009/9/main" uri="{CCE6A557-97BC-4b89-ADB6-D9C93CAAB3DF}">
      <x14:dataValidations xmlns:xm="http://schemas.microsoft.com/office/excel/2006/main" count="2">
        <x14:dataValidation type="list" errorStyle="information" allowBlank="1" showInputMessage="1" showErrorMessage="1" promptTitle="Tariff selection" prompt="Choose tariff from drop down list" xr:uid="{00000000-0002-0000-0D00-000000000000}">
          <x14:formula1>
            <xm:f>'Annex 1 LV, HV and UMS charges'!$A$12:$A$43</xm:f>
          </x14:formula1>
          <xm:sqref>B10</xm:sqref>
        </x14:dataValidation>
        <x14:dataValidation type="list" errorStyle="information" allowBlank="1" showInputMessage="1" showErrorMessage="1" promptTitle="Choose site" prompt="Select the EHV site that you would like to calculate charges." xr:uid="{00000000-0002-0000-0D00-000001000000}">
          <x14:formula1>
            <xm:f>'Annex 2 Designated EHV charges'!$G$10:$G$11</xm:f>
          </x14:formula1>
          <xm:sqref>L10</xm:sqref>
        </x14:dataValidation>
      </x14:dataValidations>
    </ext>
  </extLst>
</worksheet>
</file>

<file path=docMetadata/LabelInfo.xml><?xml version="1.0" encoding="utf-8"?>
<clbl:labelList xmlns:clbl="http://schemas.microsoft.com/office/2020/mipLabelMetadata">
  <clbl:label id="{d7a6e363-f46d-4bdb-b69e-4ac38526e6c1}" enabled="1" method="Standard" siteId="{38901ed9-ed9f-4b79-83a5-787e5ae6e876}" contentBits="2"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15</vt:i4>
      </vt:variant>
      <vt:variant>
        <vt:lpstr>Named Ranges</vt:lpstr>
      </vt:variant>
      <vt:variant>
        <vt:i4>17</vt:i4>
      </vt:variant>
    </vt:vector>
  </HeadingPairs>
  <TitlesOfParts>
    <vt:vector size="32" baseType="lpstr">
      <vt:lpstr>Overview</vt:lpstr>
      <vt:lpstr>Annex 1 LV, HV and UMS charges</vt:lpstr>
      <vt:lpstr>Annex 2 Designated EHV charges</vt:lpstr>
      <vt:lpstr>Annex 2a Import</vt:lpstr>
      <vt:lpstr>Annex 2b Export</vt:lpstr>
      <vt:lpstr>Annex 3 Preserved charges</vt:lpstr>
      <vt:lpstr>Annex 4 LDNO charges</vt:lpstr>
      <vt:lpstr>Annex 5 LLFs</vt:lpstr>
      <vt:lpstr>Annex 6 New or Amended EHV</vt:lpstr>
      <vt:lpstr>Annex 7 Pass-Through Costs</vt:lpstr>
      <vt:lpstr>Nodal prices</vt:lpstr>
      <vt:lpstr>SSC unit rate lookup</vt:lpstr>
      <vt:lpstr>Residual Charging Bands</vt:lpstr>
      <vt:lpstr>TNUoS Mapping</vt:lpstr>
      <vt:lpstr>Charge Calculator</vt:lpstr>
      <vt:lpstr>'Annex 1 LV, HV and UMS charges'!Print_Area</vt:lpstr>
      <vt:lpstr>'Annex 2 Designated EHV charges'!Print_Area</vt:lpstr>
      <vt:lpstr>'Annex 2a Import'!Print_Area</vt:lpstr>
      <vt:lpstr>'Annex 2b Export'!Print_Area</vt:lpstr>
      <vt:lpstr>'Annex 3 Preserved charges'!Print_Area</vt:lpstr>
      <vt:lpstr>'Annex 4 LDNO charges'!Print_Area</vt:lpstr>
      <vt:lpstr>'Annex 6 New or Amended EHV'!Print_Area</vt:lpstr>
      <vt:lpstr>'Annex 7 Pass-Through Costs'!Print_Area</vt:lpstr>
      <vt:lpstr>'Nodal prices'!Print_Area</vt:lpstr>
      <vt:lpstr>'Annex 1 LV, HV and UMS charges'!Print_Titles</vt:lpstr>
      <vt:lpstr>'Annex 2 Designated EHV charges'!Print_Titles</vt:lpstr>
      <vt:lpstr>'Annex 2a Import'!Print_Titles</vt:lpstr>
      <vt:lpstr>'Annex 2b Export'!Print_Titles</vt:lpstr>
      <vt:lpstr>'Annex 4 LDNO charges'!Print_Titles</vt:lpstr>
      <vt:lpstr>'Annex 7 Pass-Through Costs'!Print_Titles</vt:lpstr>
      <vt:lpstr>'Nodal prices'!Print_Titles</vt:lpstr>
      <vt:lpstr>'SSC unit rate lookup'!Print_Titles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UK Power Networks</dc:creator>
  <cp:lastModifiedBy>andy.pace@energy-potential.com</cp:lastModifiedBy>
  <cp:lastPrinted>2023-12-21T13:16:03Z</cp:lastPrinted>
  <dcterms:created xsi:type="dcterms:W3CDTF">2009-11-12T11:38:00Z</dcterms:created>
  <dcterms:modified xsi:type="dcterms:W3CDTF">2026-01-12T16:30:57Z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LPManualFileClassification">
    <vt:lpwstr>{0F742C78-7CA1-4A83-96D0-F7EDA8C31D24}</vt:lpwstr>
  </property>
  <property fmtid="{D5CDD505-2E9C-101B-9397-08002B2CF9AE}" pid="3" name="DLPManualFileClassificationLastModifiedBy">
    <vt:lpwstr>AD03\kara.burke</vt:lpwstr>
  </property>
  <property fmtid="{D5CDD505-2E9C-101B-9397-08002B2CF9AE}" pid="4" name="DLPManualFileClassificationLastModificationDate">
    <vt:lpwstr>1541670830</vt:lpwstr>
  </property>
  <property fmtid="{D5CDD505-2E9C-101B-9397-08002B2CF9AE}" pid="5" name="DLPManualFileClassificationVersion">
    <vt:lpwstr>11.0.400.15</vt:lpwstr>
  </property>
</Properties>
</file>