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codeName="ThisWorkbook" defaultThemeVersion="124226"/>
  <xr:revisionPtr revIDLastSave="0" documentId="13_ncr:1_{7FD1F1D2-0CB6-40B1-B5F0-4CA103BC7BD4}" xr6:coauthVersionLast="47" xr6:coauthVersionMax="47" xr10:uidLastSave="{00000000-0000-0000-0000-000000000000}"/>
  <bookViews>
    <workbookView xWindow="28680" yWindow="-120" windowWidth="29040" windowHeight="15720" tabRatio="862" xr2:uid="{00000000-000D-0000-FFFF-FFFF00000000}"/>
  </bookViews>
  <sheets>
    <sheet name="Overview" sheetId="1" r:id="rId1"/>
    <sheet name="Annex 1 LV, HV and UMS charges" sheetId="2" r:id="rId2"/>
    <sheet name="Annex 2 Designated EHV charges" sheetId="12" r:id="rId3"/>
    <sheet name="Annex 2a Import" sheetId="13" r:id="rId4"/>
    <sheet name="Annex 2b Export" sheetId="14" r:id="rId5"/>
    <sheet name="Annex 3 Preserved charges" sheetId="4" r:id="rId6"/>
    <sheet name="Annex 4 LDNO charges" sheetId="5" r:id="rId7"/>
    <sheet name="Annex 5 LLFs" sheetId="6" r:id="rId8"/>
    <sheet name="Annex 6 New or Amended EHV" sheetId="8" r:id="rId9"/>
    <sheet name="Annex 7 Pass-Through Costs" sheetId="24" r:id="rId10"/>
    <sheet name="Nodal prices" sheetId="7" r:id="rId11"/>
    <sheet name="SSC unit rate lookup" sheetId="20" r:id="rId12"/>
    <sheet name="Residual Charging Bands" sheetId="26" r:id="rId13"/>
    <sheet name="TNUoS Mapping" sheetId="27" r:id="rId14"/>
    <sheet name="Charge Calculator" sheetId="15" r:id="rId15"/>
  </sheets>
  <definedNames>
    <definedName name="_xlnm._FilterDatabase" localSheetId="2" hidden="1">'Annex 2 Designated EHV charges'!$A$10:$S$12</definedName>
    <definedName name="_xlnm._FilterDatabase" localSheetId="3" hidden="1">'Annex 2a Import'!$A$4:$I$6</definedName>
    <definedName name="_xlnm._FilterDatabase" localSheetId="4" hidden="1">'Annex 2b Export'!$A$4:$O$6</definedName>
    <definedName name="_xlnm._FilterDatabase" localSheetId="6" hidden="1">'Annex 4 LDNO charges'!$A$13:$M$203</definedName>
    <definedName name="_xlnm._FilterDatabase" localSheetId="7" hidden="1">'Annex 5 LLFs'!$A$33:$F$35</definedName>
    <definedName name="_xlnm._FilterDatabase" localSheetId="8" hidden="1">'Annex 6 New or Amended EHV'!$A$5:$Q$12</definedName>
    <definedName name="_xlnm._FilterDatabase" localSheetId="9" hidden="1">'Annex 7 Pass-Through Costs'!$A$4:$G$164</definedName>
    <definedName name="_xlnm._FilterDatabase" localSheetId="10" hidden="1">'Nodal prices'!$A$3:$D$5</definedName>
    <definedName name="_xlnm._FilterDatabase" localSheetId="11" hidden="1">'SSC unit rate lookup'!$A$28:$D$764</definedName>
    <definedName name="OLE_LINK1" localSheetId="5">'Annex 3 Preserved charges'!#REF!</definedName>
    <definedName name="_xlnm.Print_Area" localSheetId="1">'Annex 1 LV, HV and UMS charges'!$A$2:$K$44</definedName>
    <definedName name="_xlnm.Print_Area" localSheetId="2">'Annex 2 Designated EHV charges'!$A$2:$O$12</definedName>
    <definedName name="_xlnm.Print_Area" localSheetId="3">'Annex 2a Import'!$A$2:$H$6</definedName>
    <definedName name="_xlnm.Print_Area" localSheetId="4">'Annex 2b Export'!$A$2:$H$6</definedName>
    <definedName name="_xlnm.Print_Area" localSheetId="5">'Annex 3 Preserved charges'!$A$2:$J$16</definedName>
    <definedName name="_xlnm.Print_Area" localSheetId="6">'Annex 4 LDNO charges'!$A$2:$J$9</definedName>
    <definedName name="_xlnm.Print_Area" localSheetId="7">'Annex 5 LLFs'!$A$2:$F$35</definedName>
    <definedName name="_xlnm.Print_Area" localSheetId="8">'Annex 6 New or Amended EHV'!$A$4:$P$12</definedName>
    <definedName name="_xlnm.Print_Area" localSheetId="9">'Annex 7 Pass-Through Costs'!$A$2:$E$45</definedName>
    <definedName name="_xlnm.Print_Area" localSheetId="10">'Nodal prices'!$A$2:$D$5</definedName>
    <definedName name="_xlnm.Print_Titles" localSheetId="1">'Annex 1 LV, HV and UMS charges'!$2:$12</definedName>
    <definedName name="_xlnm.Print_Titles" localSheetId="2">'Annex 2 Designated EHV charges'!$10:$10</definedName>
    <definedName name="_xlnm.Print_Titles" localSheetId="3">'Annex 2a Import'!$2:$4</definedName>
    <definedName name="_xlnm.Print_Titles" localSheetId="4">'Annex 2b Export'!$2:$4</definedName>
    <definedName name="_xlnm.Print_Titles" localSheetId="8">'Annex 6 New or Amended EHV'!$4:$5</definedName>
    <definedName name="_xlnm.Print_Titles" localSheetId="9">'Annex 7 Pass-Through Costs'!$4:$4</definedName>
    <definedName name="_xlnm.Print_Titles" localSheetId="10">'Nodal prices'!$2:$3</definedName>
    <definedName name="_xlnm.Print_Titles" localSheetId="11">'SSC unit rate lookup'!$28:$28</definedName>
    <definedName name="Z_5032A364_B81A_48DA_88DA_AB3B86B47EE9_.wvu.PrintArea" localSheetId="2" hidden="1">'Annex 2 Designated EHV charges'!$A$2:$I$12</definedName>
    <definedName name="Z_5032A364_B81A_48DA_88DA_AB3B86B47EE9_.wvu.PrintArea" localSheetId="9" hidden="1">'Annex 7 Pass-Through Costs'!$A$2:$D$5</definedName>
    <definedName name="Z_5032A364_B81A_48DA_88DA_AB3B86B47EE9_.wvu.PrintTitles" localSheetId="2" hidden="1">'Annex 2 Designated EHV charges'!$2:$10</definedName>
    <definedName name="Z_5032A364_B81A_48DA_88DA_AB3B86B47EE9_.wvu.PrintTitles" localSheetId="9" hidden="1">'Annex 7 Pass-Through Costs'!$2:$4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62" i="24" l="1"/>
  <c r="B161" i="24"/>
  <c r="B160" i="24"/>
  <c r="B159" i="24"/>
  <c r="B158" i="24"/>
  <c r="B157" i="24"/>
  <c r="B156" i="24"/>
  <c r="B155" i="24"/>
  <c r="B154" i="24"/>
  <c r="B153" i="24"/>
  <c r="B152" i="24"/>
  <c r="B151" i="24"/>
  <c r="B150" i="24"/>
  <c r="B149" i="24"/>
  <c r="B148" i="24"/>
  <c r="B147" i="24"/>
  <c r="B146" i="24"/>
  <c r="B145" i="24"/>
  <c r="B144" i="24"/>
  <c r="B143" i="24"/>
  <c r="B142" i="24"/>
  <c r="B141" i="24"/>
  <c r="B140" i="24"/>
  <c r="B139" i="24"/>
  <c r="B138" i="24"/>
  <c r="B137" i="24"/>
  <c r="B136" i="24"/>
  <c r="B135" i="24"/>
  <c r="B134" i="24"/>
  <c r="B133" i="24"/>
  <c r="B132" i="24"/>
  <c r="B131" i="24"/>
  <c r="B130" i="24"/>
  <c r="B129" i="24"/>
  <c r="B128" i="24"/>
  <c r="B127" i="24"/>
  <c r="B126" i="24"/>
  <c r="B125" i="24"/>
  <c r="B124" i="24"/>
  <c r="B123" i="24"/>
  <c r="B122" i="24"/>
  <c r="B121" i="24"/>
  <c r="B120" i="24"/>
  <c r="B119" i="24"/>
  <c r="B118" i="24"/>
  <c r="B117" i="24"/>
  <c r="B116" i="24"/>
  <c r="B115" i="24"/>
  <c r="B114" i="24"/>
  <c r="B113" i="24"/>
  <c r="B112" i="24"/>
  <c r="B111" i="24"/>
  <c r="B110" i="24"/>
  <c r="B109" i="24"/>
  <c r="B108" i="24"/>
  <c r="B107" i="24"/>
  <c r="B106" i="24"/>
  <c r="B105" i="24"/>
  <c r="B104" i="24"/>
  <c r="B103" i="24"/>
  <c r="B102" i="24"/>
  <c r="B101" i="24"/>
  <c r="B100" i="24"/>
  <c r="B99" i="24"/>
  <c r="B98" i="24"/>
  <c r="B97" i="24"/>
  <c r="B96" i="24"/>
  <c r="B95" i="24"/>
  <c r="B94" i="24"/>
  <c r="B93" i="24"/>
  <c r="B92" i="24"/>
  <c r="B91" i="24"/>
  <c r="B90" i="24"/>
  <c r="B89" i="24"/>
  <c r="B88" i="24"/>
  <c r="B87" i="24"/>
  <c r="B86" i="24"/>
  <c r="B85" i="24"/>
  <c r="B84" i="24"/>
  <c r="B83" i="24"/>
  <c r="B82" i="24"/>
  <c r="B81" i="24"/>
  <c r="B80" i="24"/>
  <c r="B79" i="24"/>
  <c r="B78" i="24"/>
  <c r="B77" i="24"/>
  <c r="B76" i="24"/>
  <c r="B75" i="24"/>
  <c r="B74" i="24"/>
  <c r="B73" i="24"/>
  <c r="B72" i="24"/>
  <c r="B71" i="24"/>
  <c r="B70" i="24"/>
  <c r="B69" i="24"/>
  <c r="B68" i="24"/>
  <c r="B67" i="24"/>
  <c r="B66" i="24"/>
  <c r="B65" i="24"/>
  <c r="B64" i="24"/>
  <c r="B63" i="24"/>
  <c r="B62" i="24"/>
  <c r="B61" i="24"/>
  <c r="B60" i="24"/>
  <c r="B59" i="24"/>
  <c r="B58" i="24"/>
  <c r="B57" i="24"/>
  <c r="B56" i="24"/>
  <c r="B55" i="24"/>
  <c r="B54" i="24"/>
  <c r="B53" i="24"/>
  <c r="B52" i="24"/>
  <c r="B51" i="24"/>
  <c r="B50" i="24"/>
  <c r="B49" i="24"/>
  <c r="B48" i="24"/>
  <c r="B47" i="24"/>
  <c r="B46" i="24"/>
  <c r="B45" i="24"/>
  <c r="B44" i="24"/>
  <c r="B43" i="24"/>
  <c r="B42" i="24"/>
  <c r="B41" i="24"/>
  <c r="B40" i="24"/>
  <c r="B39" i="24"/>
  <c r="B38" i="24"/>
  <c r="B37" i="24"/>
  <c r="B36" i="24"/>
  <c r="B35" i="24"/>
  <c r="B34" i="24"/>
  <c r="B33" i="24"/>
  <c r="B32" i="24"/>
  <c r="B31" i="24"/>
  <c r="B30" i="24"/>
  <c r="B29" i="24"/>
  <c r="B28" i="24"/>
  <c r="B27" i="24"/>
  <c r="B26" i="24"/>
  <c r="B25" i="24"/>
  <c r="B24" i="24"/>
  <c r="B23" i="24"/>
  <c r="B22" i="24"/>
  <c r="B21" i="24"/>
  <c r="B20" i="24"/>
  <c r="B19" i="24"/>
  <c r="B18" i="24"/>
  <c r="B17" i="24"/>
  <c r="B16" i="24"/>
  <c r="B15" i="24"/>
  <c r="B14" i="24"/>
  <c r="B13" i="24"/>
  <c r="B12" i="24"/>
  <c r="B11" i="24"/>
  <c r="B10" i="24"/>
  <c r="B9" i="24"/>
  <c r="B8" i="24"/>
  <c r="B7" i="24"/>
  <c r="B6" i="24"/>
  <c r="B5" i="24"/>
  <c r="I6" i="24" l="1"/>
  <c r="I7" i="24"/>
  <c r="I8" i="24"/>
  <c r="I4" i="24"/>
  <c r="T10" i="15" l="1"/>
  <c r="S10" i="15"/>
  <c r="R10" i="15"/>
  <c r="Q10" i="15"/>
  <c r="P10" i="15"/>
  <c r="O10" i="15"/>
  <c r="N10" i="15"/>
  <c r="M10" i="15"/>
  <c r="A2" i="27" l="1"/>
  <c r="A2" i="14" l="1"/>
  <c r="A2" i="13"/>
  <c r="A2" i="12" l="1"/>
  <c r="B36" i="27"/>
  <c r="B35" i="27"/>
  <c r="B34" i="27"/>
  <c r="B33" i="27"/>
  <c r="B32" i="27"/>
  <c r="B31" i="27"/>
  <c r="B30" i="27"/>
  <c r="B29" i="27"/>
  <c r="B28" i="27"/>
  <c r="B22" i="27"/>
  <c r="B17" i="27"/>
  <c r="B12" i="27"/>
  <c r="B11" i="27"/>
  <c r="B6" i="27"/>
  <c r="A2" i="26"/>
  <c r="A2" i="24" l="1"/>
  <c r="I9" i="15" l="1"/>
  <c r="H9" i="15"/>
  <c r="G9" i="15"/>
  <c r="F9" i="15"/>
  <c r="E9" i="15"/>
  <c r="D9" i="15"/>
  <c r="C9" i="15"/>
  <c r="E12" i="15" l="1"/>
  <c r="D12" i="15"/>
  <c r="C12" i="15"/>
  <c r="B13" i="1" l="1"/>
  <c r="I14" i="15" l="1"/>
  <c r="H14" i="15"/>
  <c r="B2" i="15" l="1"/>
  <c r="A2" i="7"/>
  <c r="A9" i="8"/>
  <c r="A4" i="8"/>
  <c r="A3" i="6"/>
  <c r="A2" i="5"/>
  <c r="A2" i="4" l="1"/>
  <c r="A2" i="2" l="1"/>
  <c r="G10" i="15" l="1"/>
  <c r="C10" i="15"/>
  <c r="I10" i="15"/>
  <c r="H10" i="15"/>
  <c r="B11" i="1"/>
  <c r="B9" i="1"/>
  <c r="H17" i="15" l="1"/>
  <c r="R9" i="15"/>
  <c r="S9" i="15"/>
  <c r="T9" i="15"/>
  <c r="Q9" i="15"/>
  <c r="N9" i="15"/>
  <c r="O9" i="15"/>
  <c r="P9" i="15"/>
  <c r="M9" i="15"/>
  <c r="Q5" i="8" l="1"/>
  <c r="K5" i="8"/>
  <c r="L5" i="8"/>
  <c r="M5" i="8"/>
  <c r="N5" i="8"/>
  <c r="O5" i="8"/>
  <c r="P5" i="8"/>
  <c r="J5" i="8"/>
  <c r="F4" i="14"/>
  <c r="G4" i="14"/>
  <c r="H4" i="14"/>
  <c r="E4" i="14"/>
  <c r="F4" i="13"/>
  <c r="G4" i="13"/>
  <c r="H4" i="13"/>
  <c r="E4" i="13"/>
  <c r="C14" i="15" l="1"/>
  <c r="A5" i="14" a="1"/>
  <c r="A5" i="14" s="1"/>
  <c r="A5" i="13" a="1"/>
  <c r="A5" i="13" s="1"/>
  <c r="G27" i="6" s="1"/>
  <c r="G5" i="13" l="1"/>
  <c r="H5" i="13"/>
  <c r="F5" i="13"/>
  <c r="E5" i="13"/>
  <c r="H5" i="14"/>
  <c r="G5" i="14"/>
  <c r="E5" i="14"/>
  <c r="F5" i="14"/>
  <c r="D5" i="14"/>
  <c r="A6" i="14" a="1"/>
  <c r="A6" i="14" s="1"/>
  <c r="B5" i="14"/>
  <c r="C5" i="14"/>
  <c r="D5" i="13"/>
  <c r="C5" i="13"/>
  <c r="B5" i="13"/>
  <c r="A6" i="13" a="1"/>
  <c r="A6" i="13" s="1"/>
  <c r="G28" i="6" l="1"/>
  <c r="H6" i="14"/>
  <c r="G6" i="14"/>
  <c r="E6" i="14"/>
  <c r="F6" i="14"/>
  <c r="H6" i="13"/>
  <c r="F6" i="13"/>
  <c r="G6" i="13"/>
  <c r="E6" i="13"/>
  <c r="D6" i="14"/>
  <c r="B6" i="14"/>
  <c r="C6" i="14"/>
  <c r="B6" i="13"/>
  <c r="C6" i="13"/>
  <c r="D6" i="13"/>
  <c r="R13" i="15"/>
  <c r="R14" i="15" s="1"/>
  <c r="N14" i="15"/>
  <c r="O14" i="15"/>
  <c r="P14" i="15"/>
  <c r="Q14" i="15"/>
  <c r="S14" i="15"/>
  <c r="T14" i="15"/>
  <c r="M14" i="15"/>
  <c r="Q17" i="15"/>
  <c r="P17" i="15"/>
  <c r="O17" i="15"/>
  <c r="N17" i="15"/>
  <c r="M17" i="15"/>
  <c r="D14" i="15"/>
  <c r="E14" i="15"/>
  <c r="F14" i="15"/>
  <c r="H18" i="15" s="1"/>
  <c r="G14" i="15"/>
  <c r="S17" i="15" l="1"/>
  <c r="T18" i="15"/>
  <c r="R17" i="15"/>
  <c r="P18" i="15"/>
  <c r="M21" i="15"/>
  <c r="T17" i="15"/>
  <c r="M18" i="15"/>
  <c r="Q18" i="15"/>
  <c r="N18" i="15"/>
  <c r="S18" i="15"/>
  <c r="O18" i="15"/>
  <c r="R18" i="15"/>
  <c r="N21" i="15" l="1"/>
  <c r="M22" i="15"/>
  <c r="N22" i="15"/>
  <c r="E10" i="15"/>
  <c r="C17" i="15"/>
  <c r="F10" i="15"/>
  <c r="D10" i="15"/>
  <c r="C18" i="15" l="1"/>
  <c r="G17" i="15"/>
  <c r="G18" i="15"/>
  <c r="D17" i="15"/>
  <c r="D18" i="15"/>
  <c r="E18" i="15"/>
  <c r="E17" i="15"/>
  <c r="F17" i="15"/>
  <c r="F18" i="15"/>
  <c r="I17" i="15"/>
  <c r="I18" i="15"/>
  <c r="C21" i="15" l="1"/>
  <c r="C22" i="15"/>
</calcChain>
</file>

<file path=xl/sharedStrings.xml><?xml version="1.0" encoding="utf-8"?>
<sst xmlns="http://schemas.openxmlformats.org/spreadsheetml/2006/main" count="2672" uniqueCount="841">
  <si>
    <t>Geographical name</t>
  </si>
  <si>
    <t>Notes:</t>
  </si>
  <si>
    <t>Metered voltage, respective periods and associated LLFCs</t>
  </si>
  <si>
    <t>Period 1</t>
  </si>
  <si>
    <t>Period 2</t>
  </si>
  <si>
    <t>Period 3</t>
  </si>
  <si>
    <t>Period 4</t>
  </si>
  <si>
    <t>Associated LLFC</t>
  </si>
  <si>
    <t>Site</t>
  </si>
  <si>
    <t>Demand</t>
  </si>
  <si>
    <t>Generation</t>
  </si>
  <si>
    <t>Time periods</t>
  </si>
  <si>
    <t>(Name 1)</t>
  </si>
  <si>
    <t>(Name 2)</t>
  </si>
  <si>
    <t>(Name 3)</t>
  </si>
  <si>
    <t>(Name 4)</t>
  </si>
  <si>
    <t>Notes</t>
  </si>
  <si>
    <t>All the above times are in UK Clock time</t>
  </si>
  <si>
    <t>Saturday and Sunday
All Year</t>
  </si>
  <si>
    <t>List of data tables in this workbook</t>
  </si>
  <si>
    <t>Worksheet</t>
  </si>
  <si>
    <t>Information</t>
  </si>
  <si>
    <t>Back to Overview</t>
  </si>
  <si>
    <t xml:space="preserve">Annex 3 contains details of any preserved and additional charges that are valid at this time. </t>
  </si>
  <si>
    <t>Status</t>
  </si>
  <si>
    <t>Effective From</t>
  </si>
  <si>
    <t>PCs</t>
  </si>
  <si>
    <t>Fixed charge p/MPAN/day</t>
  </si>
  <si>
    <t>Capacity charge p/kVA/day</t>
  </si>
  <si>
    <t>Notes to users of this spreadsheet</t>
  </si>
  <si>
    <t>Notes to DNOs populating this spreadsheet</t>
  </si>
  <si>
    <t>EDCM Import 1</t>
  </si>
  <si>
    <t>EDCM Import 2</t>
  </si>
  <si>
    <t>Annex 5 LLFs</t>
  </si>
  <si>
    <t>EDCM Export 1</t>
  </si>
  <si>
    <t>EDCM Export 2</t>
  </si>
  <si>
    <t>Name</t>
  </si>
  <si>
    <t>Note: The list of MPANs / MSIDs provided may be incomplete; the DNO reserves the right to apply the listed charges to any other MPANs / MSIDs associated with the site.</t>
  </si>
  <si>
    <t>Nodal prices</t>
  </si>
  <si>
    <t>Reactive power charge
p/kVArh</t>
  </si>
  <si>
    <t>Local charge 1
£/kVA</t>
  </si>
  <si>
    <t>Remote charge 1
£/kVA</t>
  </si>
  <si>
    <t>Import MPANs/MSIDs</t>
  </si>
  <si>
    <t>Export MPANs/MSIDs</t>
  </si>
  <si>
    <t>Annex 3 Preserved charges</t>
  </si>
  <si>
    <t>Annex 4 LDNO charges</t>
  </si>
  <si>
    <t xml:space="preserve">DNOs must endeavour to maintain consistency in the structure of this spreadsheet.
Any changes to the structure must be noted in the 'Notes to users of this spreadsheet'
</t>
  </si>
  <si>
    <t>Generic demand and generation LLFs</t>
  </si>
  <si>
    <t>Metered voltage</t>
  </si>
  <si>
    <t>Low-voltage network</t>
  </si>
  <si>
    <t>Low-voltage substation</t>
  </si>
  <si>
    <t>High-voltage network</t>
  </si>
  <si>
    <t>High-voltage substation</t>
  </si>
  <si>
    <t>EHV site specific LLFs</t>
  </si>
  <si>
    <t>Node/Zone ID</t>
  </si>
  <si>
    <t>Import
Unique Identifier</t>
  </si>
  <si>
    <t>Export
Unique Identifier</t>
  </si>
  <si>
    <t>Export Unique Identifier</t>
  </si>
  <si>
    <t>Import
fixed charge
(p/day)</t>
  </si>
  <si>
    <t>Export
fixed charge
(p/day)</t>
  </si>
  <si>
    <t>Red Time Band</t>
  </si>
  <si>
    <t>Amber Time Band</t>
  </si>
  <si>
    <t>Green Time Band</t>
  </si>
  <si>
    <t>Monday to Friday 
(Including Bank Holidays)
All Year</t>
  </si>
  <si>
    <t>Monday to Friday 
(Including Bank Holidays)
June to August Inclusive</t>
  </si>
  <si>
    <t>Monday to Friday 
(Including Bank Holidays)
November to February Inclusive</t>
  </si>
  <si>
    <t>Super Red Time Band</t>
  </si>
  <si>
    <t>Black Time Band</t>
  </si>
  <si>
    <t>Yellow Time Band</t>
  </si>
  <si>
    <t>Time Periods for Designated EHV Properties</t>
  </si>
  <si>
    <t xml:space="preserve">Please use this spreadsheet with reference to the LC14 use of system charging statement. </t>
  </si>
  <si>
    <t>Saturday and Sunday
All year</t>
  </si>
  <si>
    <t>Note: The list of MPANs / MSIDs provided may be incomplete; the DNO reserves the right to apply the listed charges to any other MPANs / MSIDs associated with the site.
Note: This table is automatically populated based on the content of the tab entitled 'Annex 2 EHV Charges'. The timebands are as shown in Annex 2.</t>
  </si>
  <si>
    <t>Maximum import or export capacity
kVA</t>
  </si>
  <si>
    <t>Excess reactive units 
kVArh</t>
  </si>
  <si>
    <t>Tariff components</t>
  </si>
  <si>
    <t>Number of days in consumption period
i.e. 365 if one year</t>
  </si>
  <si>
    <t>Enter current consumption details</t>
  </si>
  <si>
    <t>Charge components</t>
  </si>
  <si>
    <t>Enter forecast consumption details 
(if different)</t>
  </si>
  <si>
    <t>Current consumption period charges</t>
  </si>
  <si>
    <t>Forecast consumption period charges</t>
  </si>
  <si>
    <t>Reactive power charge
£</t>
  </si>
  <si>
    <t>Capacity charge
£</t>
  </si>
  <si>
    <t>Fixed charge
£</t>
  </si>
  <si>
    <t>Total charge
£</t>
  </si>
  <si>
    <t>Charge calculator is a tool to help you estimate your distribution charges using current consumption data and forecast consumption data.</t>
  </si>
  <si>
    <t>Charge calculator</t>
  </si>
  <si>
    <t>Unit 1
£</t>
  </si>
  <si>
    <t>Unit 2
£</t>
  </si>
  <si>
    <t>Unit 3
£</t>
  </si>
  <si>
    <t>Maximum import capacity
kVA</t>
  </si>
  <si>
    <t>Maximum export capacity
kVA</t>
  </si>
  <si>
    <t>Export
Super Red
kWh</t>
  </si>
  <si>
    <t>Import
fixed charge
£</t>
  </si>
  <si>
    <t>Import
super red
kWh</t>
  </si>
  <si>
    <t>Import 
super red charge
£</t>
  </si>
  <si>
    <t>Export super red charge
£</t>
  </si>
  <si>
    <t>Export fixed charge
£</t>
  </si>
  <si>
    <t>Import
capacity charge
£</t>
  </si>
  <si>
    <t>Export capacity charge
£</t>
  </si>
  <si>
    <t>Import total charge
£</t>
  </si>
  <si>
    <t>Export total charge
£</t>
  </si>
  <si>
    <t>These charges are estimates based on tariff selected and consumption values entered.</t>
  </si>
  <si>
    <t>These charges are estimates based on site selected and consumption values entered.</t>
  </si>
  <si>
    <t>Step 1, Choose your tariff using the drop down list in cell B10</t>
  </si>
  <si>
    <t>Step 3, Enter a forecast of consumption if required in cells C14:I14</t>
  </si>
  <si>
    <t>Step 1, Choose your tariff using the drop down list in cell L10</t>
  </si>
  <si>
    <t>Step 3, Enter a forecast of consumption if required in cells M14:T14</t>
  </si>
  <si>
    <r>
      <rPr>
        <sz val="12"/>
        <rFont val="Arial"/>
        <family val="2"/>
      </rPr>
      <t>Tariff details</t>
    </r>
    <r>
      <rPr>
        <sz val="10"/>
        <rFont val="Arial"/>
        <family val="2"/>
      </rPr>
      <t xml:space="preserve">
Choose tariff name from drop down box below</t>
    </r>
  </si>
  <si>
    <r>
      <rPr>
        <sz val="12"/>
        <rFont val="Arial"/>
        <family val="2"/>
      </rPr>
      <t>Site details</t>
    </r>
    <r>
      <rPr>
        <sz val="10"/>
        <rFont val="Arial"/>
        <family val="2"/>
      </rPr>
      <t xml:space="preserve">
Choose the site name from the drop down box below</t>
    </r>
  </si>
  <si>
    <t xml:space="preserve">Step 2, After selecting a tariff in step 1, Cells C12-I12 will generate headings, please enter your consumption in cells C13:I13 underneath each heading generated (if no heading leave cell blank)
</t>
  </si>
  <si>
    <t xml:space="preserve">Step 2, After selecting a tariff in step 1, Cells M12-T12 will generate headings, please enter your consumption in cells M13:T13 underneath each heading generated (if no heading leave cell blank)
</t>
  </si>
  <si>
    <r>
      <t>Contains the underlying [</t>
    </r>
    <r>
      <rPr>
        <sz val="11"/>
        <color theme="3"/>
        <rFont val="Arial"/>
        <family val="2"/>
      </rPr>
      <t>nodal/network group</t>
    </r>
    <r>
      <rPr>
        <sz val="11"/>
        <rFont val="Arial"/>
        <family val="2"/>
      </rPr>
      <t xml:space="preserve">] costs used to calculate the current EDCM charges. </t>
    </r>
  </si>
  <si>
    <t>Import
LLF
period 2</t>
  </si>
  <si>
    <t>Import
LLF
period 1</t>
  </si>
  <si>
    <t>Import
LLF
period 3</t>
  </si>
  <si>
    <t>Import
LLF
period 4</t>
  </si>
  <si>
    <t>Export
LLF
period 1</t>
  </si>
  <si>
    <t>Export
LLF
period 2</t>
  </si>
  <si>
    <t>Export
LLF
period 3</t>
  </si>
  <si>
    <t>Export
LLF
period 4</t>
  </si>
  <si>
    <t>Import
capacity charge
(p/kVA/day)</t>
  </si>
  <si>
    <t>Export
capacity charge
(p/kVA/day)</t>
  </si>
  <si>
    <t>Import
Super Red
unit charge
(p/kWh)</t>
  </si>
  <si>
    <t>Export
Super Red
unit charge
(p/kWh)</t>
  </si>
  <si>
    <t>The drop down list on the charge calculator can be expanded by unprotecting the charge calculator sheet and selecting 'data', 'data validation...' and then expanding the 'source' data range. The sheet can then be protected.</t>
  </si>
  <si>
    <t>Final</t>
  </si>
  <si>
    <t>Company and Licence name, charging year, effective from, status</t>
  </si>
  <si>
    <t>Company and Licence name</t>
  </si>
  <si>
    <t>Year</t>
  </si>
  <si>
    <t>Tariff name</t>
  </si>
  <si>
    <t>Exceeded capacity charge
p/kVA/day</t>
  </si>
  <si>
    <t>Import
exceeded capacity charge
(p/kVA/day)</t>
  </si>
  <si>
    <t>Export
exceeded capacity charge
(p/kVA/day)</t>
  </si>
  <si>
    <t>Average daily exceeded capacity
kVA</t>
  </si>
  <si>
    <t>Exceeded capacity charge
£</t>
  </si>
  <si>
    <t>Import exceeded capacity charge
£</t>
  </si>
  <si>
    <t>Export exceeded capacity charge
£</t>
  </si>
  <si>
    <t>This table has intentionally been left blank. The line loss factors that are approved by the BSC Panel for the applicable year and consequently published on the Elexon website will take precedence and be used in Settlement. This annex will be re-published once these values are available.</t>
  </si>
  <si>
    <t>Annex 6 - Charges for New or Amended Designated EHV Properties</t>
  </si>
  <si>
    <t xml:space="preserve">Note: The list of MPANs/MSIDs provided may be incomplete; the DNO reserves the right to apply the listed charges to any other MPANs/MSIDs associated with the site. If sites appear in both Annex 2 and Annex 6, the charges in Annex 6 take precedence.
Where an existing Designated EHV Property is modified and energised in the charging year, we may revise the EDCM charges for the modified Designated EHV Property. </t>
  </si>
  <si>
    <t>Annex 5 has been intentionally left blank as this charging statement is published a complete year before the LLFs have been audited.
The line loss factors that are approved by the BSC Panel for the applicable year and consequently published on the Elexon website will take precedence and be used in Settlement. This annex will be re-published with these values once they are available.</t>
  </si>
  <si>
    <t>Annex 6  Charges for New or Amended Designated EHV Properties</t>
  </si>
  <si>
    <t>Effective from date</t>
  </si>
  <si>
    <t>Domestic Aggregated</t>
  </si>
  <si>
    <t>Domestic Aggregated (related MPAN)</t>
  </si>
  <si>
    <t>Non-Domestic Aggregated</t>
  </si>
  <si>
    <t>Non-Domestic Aggregated (related MPAN)</t>
  </si>
  <si>
    <t>LV Site Specific</t>
  </si>
  <si>
    <t>LV Sub Site Specific</t>
  </si>
  <si>
    <t>HV Site Specific</t>
  </si>
  <si>
    <t>Unmetered Supplies</t>
  </si>
  <si>
    <t>LV Generation Aggregated</t>
  </si>
  <si>
    <t>LV Sub Generation Aggregated</t>
  </si>
  <si>
    <t>LV Generation Site Specific</t>
  </si>
  <si>
    <t>LV Generation Site Specific no RP charge</t>
  </si>
  <si>
    <t>LV Sub Generation Site Specific</t>
  </si>
  <si>
    <t>LV Sub Generation Site Specific no RP charge</t>
  </si>
  <si>
    <t>HV Generation Site Specific</t>
  </si>
  <si>
    <t>HV Generation Site Specific no RP charge</t>
  </si>
  <si>
    <t>Site Specific preserved charges/additional LLFCs</t>
  </si>
  <si>
    <t>Time Bands for LV and HV Designated Properties</t>
  </si>
  <si>
    <t>Time Bands for Unmetered Properties</t>
  </si>
  <si>
    <t>Supercustomer preserved charges/additional LLFCs</t>
  </si>
  <si>
    <t>Red/black unit charge
p/kWh</t>
  </si>
  <si>
    <t>Green unit charge
p/kWh</t>
  </si>
  <si>
    <t>Amber/yellow unit charge
p/kWh</t>
  </si>
  <si>
    <t>Annex 1 contains the charges to LV and HV Designated Properties and Unmetered Supplies.</t>
  </si>
  <si>
    <t>LV and HV designated properties and Unmetered Supplies tariff calculator</t>
  </si>
  <si>
    <t>EHV designated property calculator</t>
  </si>
  <si>
    <t>Red unit charge
p/kWh</t>
  </si>
  <si>
    <t>Black unit charge
p/kWh</t>
  </si>
  <si>
    <t>Amber unit charge
p/kWh</t>
  </si>
  <si>
    <t>Yellow unit charge
p/kWh</t>
  </si>
  <si>
    <t>Fixed charge 
p/MPAN/day</t>
  </si>
  <si>
    <t>Capacity charge 
p/kVA/day</t>
  </si>
  <si>
    <t>Exceeded Capacity charge 
p/kVA/day</t>
  </si>
  <si>
    <t>n/a</t>
  </si>
  <si>
    <t>Annex 1 LV, HV and Unmetered Supplies charges</t>
  </si>
  <si>
    <t>Standard Settlement Configuration Id</t>
  </si>
  <si>
    <t>Standard Settlement Configuration Desc</t>
  </si>
  <si>
    <t>10-hour OP</t>
  </si>
  <si>
    <t>10-hour OP + w/e</t>
  </si>
  <si>
    <t>10.5-hour OP</t>
  </si>
  <si>
    <t>11 Hour OP</t>
  </si>
  <si>
    <t>11.5-hour OP</t>
  </si>
  <si>
    <t>11-hour OP</t>
  </si>
  <si>
    <t>8.5-hour OP</t>
  </si>
  <si>
    <t>9-hour OP</t>
  </si>
  <si>
    <t>11-hour OP + Summer</t>
  </si>
  <si>
    <t>11-hour OP + w/e</t>
  </si>
  <si>
    <t>11-hour OP + w/e &amp; Summer</t>
  </si>
  <si>
    <t>11-hour OP + weekends</t>
  </si>
  <si>
    <t>12-hour  OP + w/e &amp; Summer</t>
  </si>
  <si>
    <t>12-hour night</t>
  </si>
  <si>
    <t>12-hour OP</t>
  </si>
  <si>
    <t>Key Meter pseudo 2-rate</t>
  </si>
  <si>
    <t>8-hour OP (see also SSC 427)</t>
  </si>
  <si>
    <t>12-hour OP + Summer</t>
  </si>
  <si>
    <t>12.5-hour OP</t>
  </si>
  <si>
    <t>12.5-hour OP + Summer</t>
  </si>
  <si>
    <t>12.5-hour OP + w/e</t>
  </si>
  <si>
    <t>12.5-hour OP + w/e &amp; Summer</t>
  </si>
  <si>
    <t>14-hour E7</t>
  </si>
  <si>
    <t>14-hour Off Peak</t>
  </si>
  <si>
    <t>14-hour OP + Sun</t>
  </si>
  <si>
    <t>14.5-hour OP</t>
  </si>
  <si>
    <t>14.5-hour OP + Summer</t>
  </si>
  <si>
    <t>split 7-hour E7</t>
  </si>
  <si>
    <t>14.5-hour OP + w/e</t>
  </si>
  <si>
    <t>14.5-hour OP + w/e &amp; Summer</t>
  </si>
  <si>
    <t>15-hour OP</t>
  </si>
  <si>
    <t>15-hour OP + w/e &amp; Summer</t>
  </si>
  <si>
    <t>15.5-hour OP</t>
  </si>
  <si>
    <t>15.5-hour OP + Summer</t>
  </si>
  <si>
    <t>15.5-hour OP + w/e</t>
  </si>
  <si>
    <t>15.5-hour OP + w/e &amp; Summer</t>
  </si>
  <si>
    <t>2-rate terms</t>
  </si>
  <si>
    <t>2-rate SToD</t>
  </si>
  <si>
    <t>2-rate variable SToD</t>
  </si>
  <si>
    <t>7-hour E7</t>
  </si>
  <si>
    <t>3-rate SToD</t>
  </si>
  <si>
    <t>Dom/Non-dom Seasonal (link SSC 0342)</t>
  </si>
  <si>
    <t>3-rate variable</t>
  </si>
  <si>
    <t>4-rate SToD</t>
  </si>
  <si>
    <t>5-rate SToD</t>
  </si>
  <si>
    <t>6-rate SToD</t>
  </si>
  <si>
    <t>7-hour OP (see also SSC 0185)</t>
  </si>
  <si>
    <t>Smart 7, heating</t>
  </si>
  <si>
    <t>7-hour E7 (Cornwall &amp; def reinforcement)</t>
  </si>
  <si>
    <t>Supertariff heating</t>
  </si>
  <si>
    <t>7-hour E7 (differential switching)</t>
  </si>
  <si>
    <t>7-hour night</t>
  </si>
  <si>
    <t>Economy 7 Day &amp; Night</t>
  </si>
  <si>
    <t>7-hour OP</t>
  </si>
  <si>
    <t>7-hour variable E7 (Menter B)</t>
  </si>
  <si>
    <t>7-hour variable E7 (Menter A)</t>
  </si>
  <si>
    <t>8-hour E7</t>
  </si>
  <si>
    <t>8-hour night</t>
  </si>
  <si>
    <t>10-hour night</t>
  </si>
  <si>
    <t>8-hour OP</t>
  </si>
  <si>
    <t>8-hour OP + Summer</t>
  </si>
  <si>
    <t>8-hour OP + w/e</t>
  </si>
  <si>
    <t>8-hour OP + w/e &amp; Summer</t>
  </si>
  <si>
    <t>8-hour OP + weekends</t>
  </si>
  <si>
    <t>9-hour night</t>
  </si>
  <si>
    <t>9-hour night (differential switching)</t>
  </si>
  <si>
    <t>9-hour OP + w/e</t>
  </si>
  <si>
    <t>Boiler</t>
  </si>
  <si>
    <t>Budget Warmth</t>
  </si>
  <si>
    <t>Flexiheat Day/Evening/Weekend</t>
  </si>
  <si>
    <t>Flexiheat (weather) Day/Evening/Weekend</t>
  </si>
  <si>
    <t>Superdeal Day/Night</t>
  </si>
  <si>
    <t>Domestic heating tariff</t>
  </si>
  <si>
    <t>Superdeal (weather) Day/Night</t>
  </si>
  <si>
    <t>E10 type 1 (general purpose)</t>
  </si>
  <si>
    <t>7-hour OP (see also SSC 186)</t>
  </si>
  <si>
    <t>Domestic E9 A</t>
  </si>
  <si>
    <t>13-hour OP</t>
  </si>
  <si>
    <t>Evening/night</t>
  </si>
  <si>
    <t>Evening/Weekend</t>
  </si>
  <si>
    <t>12-hour Evening/Weekend</t>
  </si>
  <si>
    <t>Domestic E9 B</t>
  </si>
  <si>
    <t>Evening/Weekend E7</t>
  </si>
  <si>
    <t>3-rate heating, (link SSC 0343)</t>
  </si>
  <si>
    <t>Grain Drying</t>
  </si>
  <si>
    <t>Grain drying</t>
  </si>
  <si>
    <t>Heating</t>
  </si>
  <si>
    <t>Local Authority Heating</t>
  </si>
  <si>
    <t>Dom &amp; Non-dom Seasonal (link SSC 0128)</t>
  </si>
  <si>
    <t>3-rate heating, water heating</t>
  </si>
  <si>
    <t>7-hour E7, Day + Night (link SSC 0345)</t>
  </si>
  <si>
    <t>7-hour E7, Day + Night (link SSC 0344)</t>
  </si>
  <si>
    <t>Non-Standard OP (8+3 hour)</t>
  </si>
  <si>
    <t>Non-Standard OP</t>
  </si>
  <si>
    <t>Warmwise heating</t>
  </si>
  <si>
    <t>Flexiheat heating</t>
  </si>
  <si>
    <t>Flexiheat (weather) heating</t>
  </si>
  <si>
    <t>Superdeal heating</t>
  </si>
  <si>
    <t>Smart 7, Day/Night</t>
  </si>
  <si>
    <t>split 10-hour Heatwise</t>
  </si>
  <si>
    <t>Summer &amp; Winter w/e</t>
  </si>
  <si>
    <t>Summer Unrestricted</t>
  </si>
  <si>
    <t>Unrestricted</t>
  </si>
  <si>
    <t>Warmwise Day/Night</t>
  </si>
  <si>
    <t>9-hour heating</t>
  </si>
  <si>
    <t>12-hour OP + w/e</t>
  </si>
  <si>
    <t>15-hour OP + w/e</t>
  </si>
  <si>
    <t>E10 type 1(heating circuit)</t>
  </si>
  <si>
    <t>Redring Boiler (general purpose)</t>
  </si>
  <si>
    <t>Redring Boiler (heating circuit)</t>
  </si>
  <si>
    <t>Cyclocontrol 3</t>
  </si>
  <si>
    <t>Cyclocontrol 4</t>
  </si>
  <si>
    <t>Cyclocontrol 5</t>
  </si>
  <si>
    <t>Cyclocontrol 6</t>
  </si>
  <si>
    <t>Cyclocontrol 7</t>
  </si>
  <si>
    <t>Cyclocontrol 8</t>
  </si>
  <si>
    <t>Cyclocontrol 9</t>
  </si>
  <si>
    <t>Cyclocontrol 10</t>
  </si>
  <si>
    <t>Cyclocontrol 11</t>
  </si>
  <si>
    <t>Cyclocontrol 12</t>
  </si>
  <si>
    <t>Cyclocontrol 13</t>
  </si>
  <si>
    <t>Cyclocontrol 14</t>
  </si>
  <si>
    <t>Cyclocontrol 15</t>
  </si>
  <si>
    <t>Cyclocontrol 16</t>
  </si>
  <si>
    <t>Cyclocontrol 17</t>
  </si>
  <si>
    <t>Cyclocontrol 18</t>
  </si>
  <si>
    <t>Cyclocontrol 19</t>
  </si>
  <si>
    <t>Cyclocontrol 20</t>
  </si>
  <si>
    <t>Cyclocontrol 21</t>
  </si>
  <si>
    <t>Superdeal (weather) heating</t>
  </si>
  <si>
    <t>Day/Night (White meter)</t>
  </si>
  <si>
    <t>Unmetered Type A ("flat" profile)</t>
  </si>
  <si>
    <t>Unmetered B ("dusk-to-dawn")</t>
  </si>
  <si>
    <t>Unmetered C ("half-night &amp; pre-dawn")</t>
  </si>
  <si>
    <t>Unmetered D ("dawn-to-dusk")</t>
  </si>
  <si>
    <t>12 Hour OP</t>
  </si>
  <si>
    <t>Domestic 3-rate heating</t>
  </si>
  <si>
    <t>3-Rate Seasonal</t>
  </si>
  <si>
    <t>Lifestyle Tariff</t>
  </si>
  <si>
    <t>Split 7-hour E7</t>
  </si>
  <si>
    <t>3-rate ToW</t>
  </si>
  <si>
    <t>7-hour variable E7</t>
  </si>
  <si>
    <t>12 Hours OP</t>
  </si>
  <si>
    <t>8 Hours OP</t>
  </si>
  <si>
    <t>10.5 Hours OP</t>
  </si>
  <si>
    <t>Weekender Tariff (V1)</t>
  </si>
  <si>
    <t>Weekender Tariff (V2)</t>
  </si>
  <si>
    <t>Maximum Demand Register</t>
  </si>
  <si>
    <t>Economy 7 - all purpose tariff G63</t>
  </si>
  <si>
    <t>split 7hr o/p</t>
  </si>
  <si>
    <t>Split 7hr E7</t>
  </si>
  <si>
    <t>14.5 hr o/p</t>
  </si>
  <si>
    <t>Micro-PV Export Import Profile Class 1</t>
  </si>
  <si>
    <t>Micro-PV Export Import Profile Class 2</t>
  </si>
  <si>
    <t>Micro-PV Export Import Profile Class 3</t>
  </si>
  <si>
    <t>Micro-PV Export Import Profile Class 4</t>
  </si>
  <si>
    <t>Micro-PV Export Import Profile Class 5</t>
  </si>
  <si>
    <t>Micro-PV Export Import Profile Class 6</t>
  </si>
  <si>
    <t>Micro-PV Export Import Profile Class 7</t>
  </si>
  <si>
    <t>Micro-PV Export Import Profile Class 8</t>
  </si>
  <si>
    <t>Micro-CHP Export Import Profile Class 1</t>
  </si>
  <si>
    <t>Micro-CHP Export Import Profile Class 2</t>
  </si>
  <si>
    <t>Micro-CHP Export Import Profile Class 3</t>
  </si>
  <si>
    <t>Micro-CHP Export Import Profile Class 4</t>
  </si>
  <si>
    <t>Micro-CHP Export Import Profile Class 5</t>
  </si>
  <si>
    <t>Micro-CHP Export Import Profile Class 6</t>
  </si>
  <si>
    <t>Micro-CHP Export Import Profile Class 7</t>
  </si>
  <si>
    <t>Micro-CHP Export Import Profile Class 8</t>
  </si>
  <si>
    <t>Other Sml Export SSC any import Profile</t>
  </si>
  <si>
    <t>8.5-hour OP + w/e</t>
  </si>
  <si>
    <t>16-hour OP + w/e</t>
  </si>
  <si>
    <t>20-hour OP + w/e</t>
  </si>
  <si>
    <t>20-hour OP + w/e + summer</t>
  </si>
  <si>
    <t>8.5 hour WM</t>
  </si>
  <si>
    <t>8.5 hour WM Heating</t>
  </si>
  <si>
    <t>Weathercall heating</t>
  </si>
  <si>
    <t>18-hour dynamic</t>
  </si>
  <si>
    <t>Crop&amp;Air Conditioning</t>
  </si>
  <si>
    <t>E7 accompanying Birmingam W'call</t>
  </si>
  <si>
    <t>Birmingham Weathercall</t>
  </si>
  <si>
    <t>E7 accompanying Manchester W'call</t>
  </si>
  <si>
    <t>Manchester Weathercall</t>
  </si>
  <si>
    <t>E7 accompanying Anglesey W'call</t>
  </si>
  <si>
    <t>Anglesey Weathercall</t>
  </si>
  <si>
    <t>Two rate with 8 hours night</t>
  </si>
  <si>
    <t>Dynamic</t>
  </si>
  <si>
    <t>11 Hours OP</t>
  </si>
  <si>
    <t>8 Hours OP + Weekends</t>
  </si>
  <si>
    <t>15 Hours OP + Weekends</t>
  </si>
  <si>
    <t>15 Hours Nov - April/24 Hours May - Oct</t>
  </si>
  <si>
    <t>2 rate</t>
  </si>
  <si>
    <t>Unmetered Type A ("flat " profile)</t>
  </si>
  <si>
    <t>Seasonal ToD</t>
  </si>
  <si>
    <t>Split 10 hr E10</t>
  </si>
  <si>
    <t>NHH Export Hydro Profile Class</t>
  </si>
  <si>
    <t>NHH Export Wind Profile Class</t>
  </si>
  <si>
    <t>Smart Meter 3 Rate Time of Day</t>
  </si>
  <si>
    <t>10 hour Evening/Weekend</t>
  </si>
  <si>
    <t>General Purpose 2 Rate (paired wth 0950)</t>
  </si>
  <si>
    <t>E10 Heating Single Rate (prd wth 0949)</t>
  </si>
  <si>
    <t>E9 Heating</t>
  </si>
  <si>
    <t>General Purpose 2 Rate (paired wth 0951)</t>
  </si>
  <si>
    <t>Two rate with 20 hours night</t>
  </si>
  <si>
    <t>Three Rate Peak Day Other</t>
  </si>
  <si>
    <t>4 rate weekday/2 rate weekend</t>
  </si>
  <si>
    <t>4 Rate Weekday/2 rate Weekend (BST)</t>
  </si>
  <si>
    <t>Unrestricted with  Weekday Peak</t>
  </si>
  <si>
    <t>Unrestricted with Peak</t>
  </si>
  <si>
    <t>Economy 7 with Weekday Peak</t>
  </si>
  <si>
    <t>Economy 7 with Peak</t>
  </si>
  <si>
    <t>Evening Weekend and Weekday Peak (smart)</t>
  </si>
  <si>
    <t>Evening Weekend with Peak</t>
  </si>
  <si>
    <t>Evening Weekend Night and Peak</t>
  </si>
  <si>
    <t>Evening Weekend with Night (BST)</t>
  </si>
  <si>
    <t>3 Rate with Weekday Peak</t>
  </si>
  <si>
    <t>Smart meter trial - time of use 3 rate</t>
  </si>
  <si>
    <t>2 Rate Saturday Off Peak</t>
  </si>
  <si>
    <t>Saturday Off Peak (9-5)</t>
  </si>
  <si>
    <t>Sunday Off Peak (9-5)</t>
  </si>
  <si>
    <t>General Purpose 2 Rate (paired with 0980</t>
  </si>
  <si>
    <t>E10 Heating Single Rate (prd with 0981)</t>
  </si>
  <si>
    <t>Evening Saver</t>
  </si>
  <si>
    <t>Comfort Booster</t>
  </si>
  <si>
    <t>Saturday Off Peak (24 Hrs)</t>
  </si>
  <si>
    <t>Sunday Off Peak (24 Hrs)</t>
  </si>
  <si>
    <t>Evening/Weekend - BST</t>
  </si>
  <si>
    <t>Common Decode</t>
  </si>
  <si>
    <t>Change implemented</t>
  </si>
  <si>
    <t>Date</t>
  </si>
  <si>
    <t>Comments</t>
  </si>
  <si>
    <t>U</t>
  </si>
  <si>
    <t>G</t>
  </si>
  <si>
    <t>Notes updated</t>
  </si>
  <si>
    <t>Updated to reflect DCP 268 which delinks all tariffs from the TPR bands</t>
  </si>
  <si>
    <t>A</t>
  </si>
  <si>
    <t>A/R</t>
  </si>
  <si>
    <t>Code O changed to A/R</t>
  </si>
  <si>
    <t>Code 1 &amp; 2 changed to A</t>
  </si>
  <si>
    <t>Removed TPR</t>
  </si>
  <si>
    <t>Removed TPR lookup element as this no longer effects which rate to apply</t>
  </si>
  <si>
    <t>2</t>
  </si>
  <si>
    <t>4</t>
  </si>
  <si>
    <t>0, 1 or 8</t>
  </si>
  <si>
    <t>Open LLFCs / LDNO unique billing identifier</t>
  </si>
  <si>
    <t>LDNO LV: Non-Domestic Aggregated (related MPAN)</t>
  </si>
  <si>
    <t>LDNO LV: Unmetered Supplies</t>
  </si>
  <si>
    <t>LDNO LV: LV Generation Aggregated</t>
  </si>
  <si>
    <t>LDNO LV: LV Generation Site Specific</t>
  </si>
  <si>
    <t>LDNO HV: Non-Domestic Aggregated (related MPAN)</t>
  </si>
  <si>
    <t>LDNO HV: Unmetered Supplies</t>
  </si>
  <si>
    <t>LDNO HV: LV Generation Aggregated</t>
  </si>
  <si>
    <t>LDNO HV: LV Sub Generation Aggregated</t>
  </si>
  <si>
    <t>LDNO HV: LV Generation Site Specific</t>
  </si>
  <si>
    <t>LDNO HV: LV Sub Generation Site Specific</t>
  </si>
  <si>
    <t>LDNO HV: HV Generation Site Specific</t>
  </si>
  <si>
    <t>LDNO HVplus: Non-Domestic Aggregated (related MPAN)</t>
  </si>
  <si>
    <t>LDNO HVplus: Unmetered Supplies</t>
  </si>
  <si>
    <t>LDNO HVplus: LV Generation Aggregated</t>
  </si>
  <si>
    <t>LDNO HVplus: LV Sub Generation Aggregated</t>
  </si>
  <si>
    <t>LDNO HVplus: LV Generation Site Specific</t>
  </si>
  <si>
    <t>LDNO HVplus: LV Sub Generation Site Specific</t>
  </si>
  <si>
    <t>LDNO HVplus: HV Generation Site Specific</t>
  </si>
  <si>
    <t>LDNO EHV: Non-Domestic Aggregated (related MPAN)</t>
  </si>
  <si>
    <t>LDNO EHV: Unmetered Supplies</t>
  </si>
  <si>
    <t>LDNO EHV: LV Generation Aggregated</t>
  </si>
  <si>
    <t>LDNO EHV: LV Sub Generation Aggregated</t>
  </si>
  <si>
    <t>LDNO EHV: LV Generation Site Specific</t>
  </si>
  <si>
    <t>LDNO EHV: LV Sub Generation Site Specific</t>
  </si>
  <si>
    <t>LDNO EHV: HV Generation Site Specific</t>
  </si>
  <si>
    <t>LDNO 132kV/EHV: Non-Domestic Aggregated (related MPAN)</t>
  </si>
  <si>
    <t>LDNO 132kV/EHV: Unmetered Supplies</t>
  </si>
  <si>
    <t>LDNO 132kV/EHV: LV Generation Aggregated</t>
  </si>
  <si>
    <t>LDNO 132kV/EHV: LV Sub Generation Aggregated</t>
  </si>
  <si>
    <t>LDNO 132kV/EHV: LV Generation Site Specific</t>
  </si>
  <si>
    <t>LDNO 132kV/EHV: LV Sub Generation Site Specific</t>
  </si>
  <si>
    <t>LDNO 132kV/EHV: HV Generation Site Specific</t>
  </si>
  <si>
    <t>LDNO 132kV: Non-Domestic Aggregated (related MPAN)</t>
  </si>
  <si>
    <t>LDNO 132kV: Unmetered Supplies</t>
  </si>
  <si>
    <t>LDNO 132kV: LV Generation Aggregated</t>
  </si>
  <si>
    <t>LDNO 132kV: LV Sub Generation Aggregated</t>
  </si>
  <si>
    <t>LDNO 132kV: LV Generation Site Specific</t>
  </si>
  <si>
    <t>LDNO 132kV: LV Sub Generation Site Specific</t>
  </si>
  <si>
    <t>LDNO 132kV: HV Generation Site Specific</t>
  </si>
  <si>
    <t>LDNO 0000: Non-Domestic Aggregated (related MPAN)</t>
  </si>
  <si>
    <t>LDNO 0000: Unmetered Supplies</t>
  </si>
  <si>
    <t>LDNO 0000: LV Generation Aggregated</t>
  </si>
  <si>
    <t>LDNO 0000: LV Sub Generation Aggregated</t>
  </si>
  <si>
    <t>LDNO 0000: LV Generation Site Specific</t>
  </si>
  <si>
    <t>LDNO 0000: LV Sub Generation Site Specific</t>
  </si>
  <si>
    <t>LDNO 0000: HV Generation Site Specific</t>
  </si>
  <si>
    <t>Unique billing identifier</t>
  </si>
  <si>
    <t>Supplier of Last Resort 
Fixed charge adder*
p/MPAN/day</t>
  </si>
  <si>
    <t>Eligible Bad Debt
Fixed charge adder***
p/MPAN/day</t>
  </si>
  <si>
    <t>Annex 7  Fixed adders for Supplier of Last Resort and Eligible Bad Debt pass-through costs</t>
  </si>
  <si>
    <t>Annex 7 contains the fixed adders to recover Supplier of Last Resort and Eligible Bad Debt pass-through costs.
The Excess Supplier of Last Resort fixed adder relates to an increase to previously published charges only.</t>
  </si>
  <si>
    <t>Domestic Aggregated (Related MPAN)</t>
  </si>
  <si>
    <t>LV Site Specific No Residual</t>
  </si>
  <si>
    <t>LV Site Specific Band 1</t>
  </si>
  <si>
    <t>LV Site Specific Band 2</t>
  </si>
  <si>
    <t>LV Site Specific Band 3</t>
  </si>
  <si>
    <t>LV Site Specific Band 4</t>
  </si>
  <si>
    <t>LV Sub Site Specific No Residual</t>
  </si>
  <si>
    <t>LV Sub Site Specific Band 1</t>
  </si>
  <si>
    <t>LV Sub Site Specific Band 2</t>
  </si>
  <si>
    <t>LV Sub Site Specific Band 3</t>
  </si>
  <si>
    <t>LV Sub Site Specific Band 4</t>
  </si>
  <si>
    <t>HV Site Specific No Residual</t>
  </si>
  <si>
    <t>HV Site Specific Band 1</t>
  </si>
  <si>
    <t>HV Site Specific Band 2</t>
  </si>
  <si>
    <t>HV Site Specific Band 3</t>
  </si>
  <si>
    <t>HV Site Specific Band 4</t>
  </si>
  <si>
    <t>LDNO LV: LV Site Specific No Residual</t>
  </si>
  <si>
    <t>LDNO LV: LV Site Specific Band 1</t>
  </si>
  <si>
    <t>LDNO LV: LV Site Specific Band 2</t>
  </si>
  <si>
    <t>LDNO LV: LV Site Specific Band 3</t>
  </si>
  <si>
    <t>LDNO LV: LV Site Specific Band 4</t>
  </si>
  <si>
    <t>LDNO HV: Domestic Aggregated (Related MPAN)</t>
  </si>
  <si>
    <t>LDNO HV: LV Site Specific No Residual</t>
  </si>
  <si>
    <t>LDNO HV: LV Site Specific Band 1</t>
  </si>
  <si>
    <t>LDNO HV: LV Site Specific Band 2</t>
  </si>
  <si>
    <t>LDNO HV: LV Site Specific Band 3</t>
  </si>
  <si>
    <t>LDNO HV: LV Site Specific Band 4</t>
  </si>
  <si>
    <t>LDNO HV: LV Sub Site Specific No Residual</t>
  </si>
  <si>
    <t>LDNO HV: LV Sub Site Specific Band 1</t>
  </si>
  <si>
    <t>LDNO HV: LV Sub Site Specific Band 2</t>
  </si>
  <si>
    <t>LDNO HV: LV Sub Site Specific Band 3</t>
  </si>
  <si>
    <t>LDNO HV: LV Sub Site Specific Band 4</t>
  </si>
  <si>
    <t>LDNO HV: HV Site Specific No Residual</t>
  </si>
  <si>
    <t>LDNO HV: HV Site Specific Band 1</t>
  </si>
  <si>
    <t>LDNO HV: HV Site Specific Band 2</t>
  </si>
  <si>
    <t>LDNO HV: HV Site Specific Band 3</t>
  </si>
  <si>
    <t>LDNO HV: HV Site Specific Band 4</t>
  </si>
  <si>
    <t>LDNO 0000: LV Site Specific No Residual</t>
  </si>
  <si>
    <t>LDNO 0000: LV Site Specific Band 1</t>
  </si>
  <si>
    <t>LDNO 0000: LV Site Specific Band 2</t>
  </si>
  <si>
    <t>LDNO 0000: LV Site Specific Band 3</t>
  </si>
  <si>
    <t>LDNO 0000: LV Site Specific Band 4</t>
  </si>
  <si>
    <t>LDNO 0000: LV Sub Site Specific No Residual</t>
  </si>
  <si>
    <t>LDNO 0000: LV Sub Site Specific Band 1</t>
  </si>
  <si>
    <t>LDNO 0000: LV Sub Site Specific Band 2</t>
  </si>
  <si>
    <t>LDNO 0000: LV Sub Site Specific Band 3</t>
  </si>
  <si>
    <t>LDNO 0000: LV Sub Site Specific Band 4</t>
  </si>
  <si>
    <t>LDNO 0000: HV Site Specific No Residual</t>
  </si>
  <si>
    <t>LDNO 0000: HV Site Specific Band 1</t>
  </si>
  <si>
    <t>LDNO 0000: HV Site Specific Band 2</t>
  </si>
  <si>
    <t>LDNO 0000: HV Site Specific Band 3</t>
  </si>
  <si>
    <t>LDNO 0000: HV Site Specific Band 4</t>
  </si>
  <si>
    <t>LDNO 132kV: LV Site Specific No Residual</t>
  </si>
  <si>
    <t>LDNO 132kV: LV Site Specific Band 1</t>
  </si>
  <si>
    <t>LDNO 132kV: LV Site Specific Band 2</t>
  </si>
  <si>
    <t>LDNO 132kV: LV Site Specific Band 3</t>
  </si>
  <si>
    <t>LDNO 132kV: LV Site Specific Band 4</t>
  </si>
  <si>
    <t>LDNO 132kV: LV Sub Site Specific No Residual</t>
  </si>
  <si>
    <t>LDNO 132kV: LV Sub Site Specific Band 1</t>
  </si>
  <si>
    <t>LDNO 132kV: LV Sub Site Specific Band 2</t>
  </si>
  <si>
    <t>LDNO 132kV: LV Sub Site Specific Band 3</t>
  </si>
  <si>
    <t>LDNO 132kV: LV Sub Site Specific Band 4</t>
  </si>
  <si>
    <t>LDNO 132kV: HV Site Specific No Residual</t>
  </si>
  <si>
    <t>LDNO 132kV: HV Site Specific Band 1</t>
  </si>
  <si>
    <t>LDNO 132kV: HV Site Specific Band 2</t>
  </si>
  <si>
    <t>LDNO 132kV: HV Site Specific Band 3</t>
  </si>
  <si>
    <t>LDNO 132kV: HV Site Specific Band 4</t>
  </si>
  <si>
    <t>LDNO 132kV/EHV: LV Site Specific No Residual</t>
  </si>
  <si>
    <t>LDNO 132kV/EHV: LV Site Specific Band 1</t>
  </si>
  <si>
    <t>LDNO 132kV/EHV: LV Site Specific Band 2</t>
  </si>
  <si>
    <t>LDNO 132kV/EHV: LV Site Specific Band 3</t>
  </si>
  <si>
    <t>LDNO 132kV/EHV: LV Site Specific Band 4</t>
  </si>
  <si>
    <t>LDNO 132kV/EHV: LV Sub Site Specific No Residual</t>
  </si>
  <si>
    <t>LDNO 132kV/EHV: LV Sub Site Specific Band 1</t>
  </si>
  <si>
    <t>LDNO 132kV/EHV: LV Sub Site Specific Band 2</t>
  </si>
  <si>
    <t>LDNO 132kV/EHV: LV Sub Site Specific Band 3</t>
  </si>
  <si>
    <t>LDNO 132kV/EHV: LV Sub Site Specific Band 4</t>
  </si>
  <si>
    <t>LDNO 132kV/EHV: HV Site Specific No Residual</t>
  </si>
  <si>
    <t>LDNO 132kV/EHV: HV Site Specific Band 1</t>
  </si>
  <si>
    <t>LDNO 132kV/EHV: HV Site Specific Band 2</t>
  </si>
  <si>
    <t>LDNO 132kV/EHV: HV Site Specific Band 3</t>
  </si>
  <si>
    <t>LDNO 132kV/EHV: HV Site Specific Band 4</t>
  </si>
  <si>
    <t>LDNO EHV: LV Site Specific No Residual</t>
  </si>
  <si>
    <t>LDNO EHV: LV Site Specific Band 1</t>
  </si>
  <si>
    <t>LDNO EHV: LV Site Specific Band 2</t>
  </si>
  <si>
    <t>LDNO EHV: LV Site Specific Band 3</t>
  </si>
  <si>
    <t>LDNO EHV: LV Site Specific Band 4</t>
  </si>
  <si>
    <t>LDNO EHV: LV Sub Site Specific No Residual</t>
  </si>
  <si>
    <t>LDNO EHV: LV Sub Site Specific Band 1</t>
  </si>
  <si>
    <t>LDNO EHV: LV Sub Site Specific Band 2</t>
  </si>
  <si>
    <t>LDNO EHV: LV Sub Site Specific Band 3</t>
  </si>
  <si>
    <t>LDNO EHV: LV Sub Site Specific Band 4</t>
  </si>
  <si>
    <t>LDNO EHV: HV Site Specific No Residual</t>
  </si>
  <si>
    <t>LDNO EHV: HV Site Specific Band 1</t>
  </si>
  <si>
    <t>LDNO EHV: HV Site Specific Band 2</t>
  </si>
  <si>
    <t>LDNO EHV: HV Site Specific Band 3</t>
  </si>
  <si>
    <t>LDNO EHV: HV Site Specific Band 4</t>
  </si>
  <si>
    <t>LDNO HVplus: LV Site Specific No Residual</t>
  </si>
  <si>
    <t>LDNO HVplus: LV Site Specific Band 1</t>
  </si>
  <si>
    <t>LDNO HVplus: LV Site Specific Band 2</t>
  </si>
  <si>
    <t>LDNO HVplus: LV Site Specific Band 3</t>
  </si>
  <si>
    <t>LDNO HVplus: LV Site Specific Band 4</t>
  </si>
  <si>
    <t>LDNO HVplus: LV Sub Site Specific No Residual</t>
  </si>
  <si>
    <t>LDNO HVplus: LV Sub Site Specific Band 1</t>
  </si>
  <si>
    <t>LDNO HVplus: LV Sub Site Specific Band 2</t>
  </si>
  <si>
    <t>LDNO HVplus: LV Sub Site Specific Band 3</t>
  </si>
  <si>
    <t>LDNO HVplus: LV Sub Site Specific Band 4</t>
  </si>
  <si>
    <t>LDNO HVplus: HV Site Specific No Residual</t>
  </si>
  <si>
    <t>LDNO HVplus: HV Site Specific Band 1</t>
  </si>
  <si>
    <t>LDNO HVplus: HV Site Specific Band 2</t>
  </si>
  <si>
    <t>LDNO HVplus: HV Site Specific Band 3</t>
  </si>
  <si>
    <t>LDNO HVplus: HV Site Specific Band 4</t>
  </si>
  <si>
    <t>Residual Charging Bandings</t>
  </si>
  <si>
    <t>Band</t>
  </si>
  <si>
    <t>Contains the four Residual charging band allocation for Customers</t>
  </si>
  <si>
    <t>Single band</t>
  </si>
  <si>
    <t>-</t>
  </si>
  <si>
    <t>Voltage of Connection</t>
  </si>
  <si>
    <t>0, 3, 4, 5-8</t>
  </si>
  <si>
    <t>0, 1, 2</t>
  </si>
  <si>
    <t>Units</t>
  </si>
  <si>
    <t>kWh</t>
  </si>
  <si>
    <t>kVA</t>
  </si>
  <si>
    <t>∞</t>
  </si>
  <si>
    <t>Lower Threshold*</t>
  </si>
  <si>
    <t>Upper Threshold*</t>
  </si>
  <si>
    <t>* All boundaries are inclusive of the upper threshold and exclusive of the lower threshold i.e. Lower &lt; x ≤ Upper.</t>
  </si>
  <si>
    <t>Residual Charge per MPAN (£)</t>
  </si>
  <si>
    <t>Designated Properties connected at LV, billing with no MIC</t>
  </si>
  <si>
    <t>Designated EHV Properties</t>
  </si>
  <si>
    <t>Designated Properties connected at HV</t>
  </si>
  <si>
    <t>Designated Properties connected at LV, billing with MIC</t>
  </si>
  <si>
    <t>Residual Charging Band</t>
  </si>
  <si>
    <t>Non-Domestic Aggregated or CT No Residual</t>
  </si>
  <si>
    <t>Non-Domestic Aggregated or CT Band 1</t>
  </si>
  <si>
    <t>Non-Domestic Aggregated or CT Band 2</t>
  </si>
  <si>
    <t>Non-Domestic Aggregated or CT Band 3</t>
  </si>
  <si>
    <t>Non-Domestic Aggregated or CT Band 4</t>
  </si>
  <si>
    <t>LDNO LV: Domestic Aggregated or CT with Residual</t>
  </si>
  <si>
    <t>LDNO LV: Non-Domestic Aggregated or CT No Residual</t>
  </si>
  <si>
    <t>LDNO LV: Non-Domestic Aggregated or CT Band 1</t>
  </si>
  <si>
    <t>LDNO LV: Non-Domestic Aggregated or CT Band 2</t>
  </si>
  <si>
    <t>LDNO LV: Non-Domestic Aggregated or CT Band 3</t>
  </si>
  <si>
    <t>LDNO LV: Non-Domestic Aggregated or CT Band 4</t>
  </si>
  <si>
    <t>LDNO HV: Domestic Aggregated or CT with Residual</t>
  </si>
  <si>
    <t>LDNO HV: Non-Domestic Aggregated or CT No Residual</t>
  </si>
  <si>
    <t>LDNO HV: Non-Domestic Aggregated or CT Band 1</t>
  </si>
  <si>
    <t>LDNO HV: Non-Domestic Aggregated or CT Band 2</t>
  </si>
  <si>
    <t>LDNO HV: Non-Domestic Aggregated or CT Band 3</t>
  </si>
  <si>
    <t>LDNO HV: Non-Domestic Aggregated or CT Band 4</t>
  </si>
  <si>
    <t>LDNO HVplus: Domestic Aggregated or CT with Residual</t>
  </si>
  <si>
    <t>LDNO HVplus: Non-Domestic Aggregated or CT No Residual</t>
  </si>
  <si>
    <t>LDNO HVplus: Non-Domestic Aggregated or CT Band 1</t>
  </si>
  <si>
    <t>LDNO HVplus: Non-Domestic Aggregated or CT Band 2</t>
  </si>
  <si>
    <t>LDNO HVplus: Non-Domestic Aggregated or CT Band 3</t>
  </si>
  <si>
    <t>LDNO HVplus: Non-Domestic Aggregated or CT Band 4</t>
  </si>
  <si>
    <t>LDNO EHV: Domestic Aggregated or CT with Residual</t>
  </si>
  <si>
    <t>LDNO EHV: Non-Domestic Aggregated or CT No Residual</t>
  </si>
  <si>
    <t>LDNO EHV: Non-Domestic Aggregated or CT Band 1</t>
  </si>
  <si>
    <t>LDNO EHV: Non-Domestic Aggregated or CT Band 2</t>
  </si>
  <si>
    <t>LDNO EHV: Non-Domestic Aggregated or CT Band 3</t>
  </si>
  <si>
    <t>LDNO EHV: Non-Domestic Aggregated or CT Band 4</t>
  </si>
  <si>
    <t>LDNO 132kV/EHV: Domestic Aggregated or CT with Residual</t>
  </si>
  <si>
    <t>LDNO 132kV/EHV: Non-Domestic Aggregated or CT No Residual</t>
  </si>
  <si>
    <t>LDNO 132kV/EHV: Non-Domestic Aggregated or CT Band 1</t>
  </si>
  <si>
    <t>LDNO 132kV/EHV: Non-Domestic Aggregated or CT Band 2</t>
  </si>
  <si>
    <t>LDNO 132kV/EHV: Non-Domestic Aggregated or CT Band 3</t>
  </si>
  <si>
    <t>LDNO 132kV/EHV: Non-Domestic Aggregated or CT Band 4</t>
  </si>
  <si>
    <t>LDNO 132kV: Domestic Aggregated or CT with Residual</t>
  </si>
  <si>
    <t>LDNO 132kV: Non-Domestic Aggregated or CT No Residual</t>
  </si>
  <si>
    <t>LDNO 132kV: Non-Domestic Aggregated or CT Band 1</t>
  </si>
  <si>
    <t>LDNO 132kV: Non-Domestic Aggregated or CT Band 2</t>
  </si>
  <si>
    <t>LDNO 132kV: Non-Domestic Aggregated or CT Band 3</t>
  </si>
  <si>
    <t>LDNO 132kV: Non-Domestic Aggregated or CT Band 4</t>
  </si>
  <si>
    <t>LDNO 0000: Domestic Aggregated or CT with Residual</t>
  </si>
  <si>
    <t>LDNO 0000: Non-Domestic Aggregated or CT No Residual</t>
  </si>
  <si>
    <t>LDNO 0000: Non-Domestic Aggregated or CT Band 1</t>
  </si>
  <si>
    <t>LDNO 0000: Non-Domestic Aggregated or CT Band 2</t>
  </si>
  <si>
    <t>LDNO 0000: Non-Domestic Aggregated or CT Band 3</t>
  </si>
  <si>
    <t>LDNO 0000: Non-Domestic Aggregated or CT Band 4</t>
  </si>
  <si>
    <t>LDNO LV: Domestic Aggregated (related MPAN)</t>
  </si>
  <si>
    <t>LDNO HVplus: Domestic Aggregated (related MPAN)</t>
  </si>
  <si>
    <t>LDNO EHV: Domestic Aggregated (related MPAN)</t>
  </si>
  <si>
    <t>LDNO 132kV/EHV: Domestic Aggregated (related MPAN)</t>
  </si>
  <si>
    <t>LDNO 132kV: Domestic Aggregated (related MPAN)</t>
  </si>
  <si>
    <t>LDNO 0000: Domestic Aggregated (related MPAN)</t>
  </si>
  <si>
    <t>Domestic Aggregated or CT</t>
  </si>
  <si>
    <t>LDNO LV: Domestic Aggregated or CT</t>
  </si>
  <si>
    <t>LDNO HV: Domestic Aggregated or CT</t>
  </si>
  <si>
    <t>LDNO HVplus: Domestic Aggregated or CT</t>
  </si>
  <si>
    <t>LDNO EHV: Domestic Aggregated or CT</t>
  </si>
  <si>
    <t>LDNO 132kV/EHV: Domestic Aggregated or CT</t>
  </si>
  <si>
    <t>LDNO 132kV: Domestic Aggregated or CT</t>
  </si>
  <si>
    <t>LDNO 0000: Domestic Aggregated or CT</t>
  </si>
  <si>
    <t>Domestic Aggregated or CT with Residual</t>
  </si>
  <si>
    <t>DUoS Tariff name</t>
  </si>
  <si>
    <t>TNUoS Site Charging Band</t>
  </si>
  <si>
    <t>Domestic</t>
  </si>
  <si>
    <t>n/a (Non-Final Demand Site)</t>
  </si>
  <si>
    <t>LV_NoMIC_1</t>
  </si>
  <si>
    <t>LV_NoMIC_2</t>
  </si>
  <si>
    <t>LV_NoMIC_3</t>
  </si>
  <si>
    <t>LV_NoMIC_4</t>
  </si>
  <si>
    <t>LV1</t>
  </si>
  <si>
    <t>LV2</t>
  </si>
  <si>
    <t>LV3</t>
  </si>
  <si>
    <t>LV4</t>
  </si>
  <si>
    <t>HV1</t>
  </si>
  <si>
    <t>HV2</t>
  </si>
  <si>
    <t>HV3</t>
  </si>
  <si>
    <t>HV4</t>
  </si>
  <si>
    <t>n/a (p/kWh charge)</t>
  </si>
  <si>
    <t>EHV1</t>
  </si>
  <si>
    <t>EHV2</t>
  </si>
  <si>
    <t>EHV3</t>
  </si>
  <si>
    <t>EHV4</t>
  </si>
  <si>
    <t>Designated EHV Site Specific No Residual</t>
  </si>
  <si>
    <t>Designated EHV Site Specific Band 1</t>
  </si>
  <si>
    <t>Designated EHV Site Specific Band 2</t>
  </si>
  <si>
    <t>Designated EHV Site Specific Band 3</t>
  </si>
  <si>
    <t>Designated EHV Site Specific Band 4</t>
  </si>
  <si>
    <t>Annex 2 Designated EHV charges</t>
  </si>
  <si>
    <t>SSC unit rate lookup</t>
  </si>
  <si>
    <t>Contains a mapping of Standard Settlement Configurations to common decodings</t>
  </si>
  <si>
    <t>TNUoS Mapping</t>
  </si>
  <si>
    <t>Contains a mapping of DUoS Tariffs to TNUoS Site Charging Bands</t>
  </si>
  <si>
    <t>*Supplier of Last Resort pass-through costs allocated to all domestic tariffs with a fixed charge (including LDNO)</t>
  </si>
  <si>
    <t>**Eligible Bad Debt pass-through costs allocated to all metered demand tariffs (including LDNO)</t>
  </si>
  <si>
    <t>16.30 - 19.30</t>
  </si>
  <si>
    <t>08.00 - 22.30</t>
  </si>
  <si>
    <t>00.00 - 08.00
22.30 - 00.00</t>
  </si>
  <si>
    <t>08.00 - 16.30
19.30 - 22.30</t>
  </si>
  <si>
    <t>16.00 - 20.00</t>
  </si>
  <si>
    <t>00:00-16:00
20:00-00:00</t>
  </si>
  <si>
    <t>`</t>
  </si>
  <si>
    <t>Monday to Friday 
(Including Bank Holidays)
March, April, May and September, October</t>
  </si>
  <si>
    <t>16:30 - 19:30</t>
  </si>
  <si>
    <t>00.00 - 16.00
20.00 - 00.00</t>
  </si>
  <si>
    <t>Monday to Friday 
(Including Bank Holidays)
March to May, &amp; September to October, Inclusive</t>
  </si>
  <si>
    <t>Monday to Friday 
March to October</t>
  </si>
  <si>
    <t>23:30 – 07:30</t>
  </si>
  <si>
    <t>07:30 – 23:30</t>
  </si>
  <si>
    <t>Monday to Friday 
November to February</t>
  </si>
  <si>
    <t>20:00 – 23:30</t>
  </si>
  <si>
    <t>07:30 – 16:00
19:00 – 20:00</t>
  </si>
  <si>
    <t>16:00 – 19:00</t>
  </si>
  <si>
    <t>2027/28</t>
  </si>
  <si>
    <t>1 April 2027</t>
  </si>
  <si>
    <t>33kV generic import</t>
  </si>
  <si>
    <t>33kV generic export</t>
  </si>
  <si>
    <t>132kV generic import</t>
  </si>
  <si>
    <t>132kV generic export</t>
  </si>
  <si>
    <t>LLFC / DUoS Tariff ID</t>
  </si>
  <si>
    <t>Open LLFC / DUoS Tariff Id</t>
  </si>
  <si>
    <t>Closed LLFC / DUoS Tariff Id</t>
  </si>
  <si>
    <t>Associated LLFC / DUoS Tariff ID</t>
  </si>
  <si>
    <t>Aidien Limited - GSP_D</t>
  </si>
  <si>
    <t>D01,D02,D03</t>
  </si>
  <si>
    <t>D04,D05,D06</t>
  </si>
  <si>
    <t>D07,D08,D09</t>
  </si>
  <si>
    <t>D10,D11,D12</t>
  </si>
  <si>
    <t>D13,D14,D15</t>
  </si>
  <si>
    <t>D16,D17,D18</t>
  </si>
  <si>
    <t>D19,D20,D21</t>
  </si>
  <si>
    <t>D22,D23,D24</t>
  </si>
  <si>
    <t>D25,D26,D27</t>
  </si>
  <si>
    <t>D28,D29,D30</t>
  </si>
  <si>
    <t>D31,D32,D33</t>
  </si>
  <si>
    <t>D34,D35,D36</t>
  </si>
  <si>
    <t>D37,D38,D39</t>
  </si>
  <si>
    <t>D40,D41</t>
  </si>
  <si>
    <t>D42,D43</t>
  </si>
  <si>
    <t>D44,D45</t>
  </si>
  <si>
    <t>D46,D47</t>
  </si>
  <si>
    <t>D48,D49</t>
  </si>
  <si>
    <t>D50,D51</t>
  </si>
  <si>
    <t>D52,D53</t>
  </si>
  <si>
    <t>D54,D55</t>
  </si>
  <si>
    <t>D56,D57</t>
  </si>
  <si>
    <t>D58,D59</t>
  </si>
  <si>
    <t>D60,D61,D62</t>
  </si>
  <si>
    <t>D63,D64,D65</t>
  </si>
  <si>
    <t>D66,D67</t>
  </si>
  <si>
    <t>D68,D69,D70</t>
  </si>
  <si>
    <t>D71,D72,D73</t>
  </si>
  <si>
    <t>D74,D75</t>
  </si>
  <si>
    <t>D76,D77</t>
  </si>
  <si>
    <t>D78,D79</t>
  </si>
  <si>
    <t>D80,D81</t>
  </si>
  <si>
    <t>D01</t>
  </si>
  <si>
    <t>D04</t>
  </si>
  <si>
    <t>D07</t>
  </si>
  <si>
    <t>D10</t>
  </si>
  <si>
    <t>D13</t>
  </si>
  <si>
    <t>D16</t>
  </si>
  <si>
    <t>D19</t>
  </si>
  <si>
    <t>D22</t>
  </si>
  <si>
    <t>D25</t>
  </si>
  <si>
    <t>D28</t>
  </si>
  <si>
    <t>D31</t>
  </si>
  <si>
    <t>D34</t>
  </si>
  <si>
    <t>D37</t>
  </si>
  <si>
    <t>D60</t>
  </si>
  <si>
    <t>D63</t>
  </si>
  <si>
    <t>D68</t>
  </si>
  <si>
    <t>D02</t>
  </si>
  <si>
    <t>D05</t>
  </si>
  <si>
    <t>D08</t>
  </si>
  <si>
    <t>D11</t>
  </si>
  <si>
    <t>D14</t>
  </si>
  <si>
    <t>D17</t>
  </si>
  <si>
    <t>D20</t>
  </si>
  <si>
    <t>D23</t>
  </si>
  <si>
    <t>D26</t>
  </si>
  <si>
    <t>D29</t>
  </si>
  <si>
    <t>D32</t>
  </si>
  <si>
    <t>D35</t>
  </si>
  <si>
    <t>D38</t>
  </si>
  <si>
    <t>D40</t>
  </si>
  <si>
    <t>D42</t>
  </si>
  <si>
    <t>D44</t>
  </si>
  <si>
    <t>D46</t>
  </si>
  <si>
    <t>D48</t>
  </si>
  <si>
    <t>D50</t>
  </si>
  <si>
    <t>D52</t>
  </si>
  <si>
    <t>D54</t>
  </si>
  <si>
    <t>D56</t>
  </si>
  <si>
    <t>D58</t>
  </si>
  <si>
    <t>D61</t>
  </si>
  <si>
    <t>D64</t>
  </si>
  <si>
    <t>D66</t>
  </si>
  <si>
    <t>D69</t>
  </si>
  <si>
    <t>D74</t>
  </si>
  <si>
    <t>D78</t>
  </si>
  <si>
    <t>D03</t>
  </si>
  <si>
    <t>D06</t>
  </si>
  <si>
    <t>D09</t>
  </si>
  <si>
    <t>D12</t>
  </si>
  <si>
    <t>D15</t>
  </si>
  <si>
    <t>D18</t>
  </si>
  <si>
    <t>D21</t>
  </si>
  <si>
    <t>D24</t>
  </si>
  <si>
    <t>D27</t>
  </si>
  <si>
    <t>D30</t>
  </si>
  <si>
    <t>D33</t>
  </si>
  <si>
    <t>D36</t>
  </si>
  <si>
    <t>D39</t>
  </si>
  <si>
    <t>D41</t>
  </si>
  <si>
    <t>D43</t>
  </si>
  <si>
    <t>D45</t>
  </si>
  <si>
    <t>D47</t>
  </si>
  <si>
    <t>D49</t>
  </si>
  <si>
    <t>D51</t>
  </si>
  <si>
    <t>D53</t>
  </si>
  <si>
    <t>D55</t>
  </si>
  <si>
    <t>D57</t>
  </si>
  <si>
    <t>D59</t>
  </si>
  <si>
    <t>D62</t>
  </si>
  <si>
    <t>D65</t>
  </si>
  <si>
    <t>D67</t>
  </si>
  <si>
    <t>D70</t>
  </si>
  <si>
    <t>D75</t>
  </si>
  <si>
    <t>D79</t>
  </si>
  <si>
    <t>0, 8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</si>
</sst>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9">
    <numFmt numFmtId="44" formatCode="_-&quot;£&quot;* #,##0.00_-;\-&quot;£&quot;* #,##0.00_-;_-&quot;£&quot;* &quot;-&quot;??_-;_-@_-"/>
    <numFmt numFmtId="43" formatCode="_-* #,##0.00_-;\-* #,##0.00_-;_-* &quot;-&quot;??_-;_-@_-"/>
    <numFmt numFmtId="164" formatCode="0.00_ ;[Red]\-0.00\ "/>
    <numFmt numFmtId="165" formatCode="0.000"/>
    <numFmt numFmtId="166" formatCode="#,##0.000"/>
    <numFmt numFmtId="167" formatCode="_(?,???,??0.000_);[Red]\(?,???,??0.000\);_(?,???,???.???_)"/>
    <numFmt numFmtId="168" formatCode="_(?,???,??0.00_);[Red]\(?,???,??0.00\);_(?,???,???.??_)"/>
    <numFmt numFmtId="169" formatCode="#"/>
    <numFmt numFmtId="170" formatCode="\ _(???,???,??0.000_);[Red]\ \(???,???,??0.000\);"/>
    <numFmt numFmtId="171" formatCode="\ _(???,???,??0.00_);[Red]\ \(???,???,??0.00\);"/>
    <numFmt numFmtId="172" formatCode="0.000_ ;[Red]\-0.000\ "/>
    <numFmt numFmtId="173" formatCode="0.00;[Red]\-0.00;?;"/>
    <numFmt numFmtId="174" formatCode="#,##0;\-#,##0;;"/>
    <numFmt numFmtId="175" formatCode="#,##0;[Red]\-#,##0;;"/>
    <numFmt numFmtId="176" formatCode="0.000;[Red]\-0.000;?;"/>
    <numFmt numFmtId="177" formatCode="0.000_ ;\-0.000\ "/>
    <numFmt numFmtId="178" formatCode="0000"/>
    <numFmt numFmtId="179" formatCode="0.00;\(0.00\);"/>
    <numFmt numFmtId="180" formatCode="&quot;£&quot;#,##0.00"/>
  </numFmts>
  <fonts count="50" x14ac:knownFonts="1">
    <font>
      <sz val="10"/>
      <name val="Arial"/>
    </font>
    <font>
      <sz val="11"/>
      <color theme="1"/>
      <name val="Calibri"/>
      <family val="2"/>
      <scheme val="minor"/>
    </font>
    <font>
      <sz val="11"/>
      <color theme="1"/>
      <name val="Calibri"/>
      <family val="2"/>
      <scheme val="minor"/>
    </font>
    <font>
      <sz val="10"/>
      <color theme="1"/>
      <name val="Arial"/>
      <family val="2"/>
    </font>
    <font>
      <sz val="10"/>
      <color theme="1"/>
      <name val="Arial"/>
      <family val="2"/>
    </font>
    <font>
      <sz val="10"/>
      <color indexed="8"/>
      <name val="Arial"/>
      <family val="2"/>
    </font>
    <font>
      <sz val="8"/>
      <name val="Arial"/>
      <family val="2"/>
    </font>
    <font>
      <sz val="10"/>
      <name val="Arial"/>
      <family val="2"/>
    </font>
    <font>
      <b/>
      <sz val="10"/>
      <name val="Arial"/>
      <family val="2"/>
    </font>
    <font>
      <sz val="14"/>
      <name val="Arial"/>
      <family val="2"/>
    </font>
    <font>
      <b/>
      <sz val="8"/>
      <name val="Arial"/>
      <family val="2"/>
    </font>
    <font>
      <sz val="8"/>
      <name val="Arial"/>
      <family val="2"/>
    </font>
    <font>
      <b/>
      <sz val="11"/>
      <color theme="3"/>
      <name val="Arial"/>
      <family val="2"/>
    </font>
    <font>
      <sz val="9"/>
      <color rgb="FF3F3F76"/>
      <name val="Arial"/>
      <family val="2"/>
    </font>
    <font>
      <u/>
      <sz val="10"/>
      <color theme="10"/>
      <name val="Arial"/>
      <family val="2"/>
    </font>
    <font>
      <u/>
      <sz val="10"/>
      <color theme="10"/>
      <name val="Arial"/>
      <family val="2"/>
    </font>
    <font>
      <sz val="11"/>
      <name val="Arial"/>
      <family val="2"/>
    </font>
    <font>
      <b/>
      <sz val="9"/>
      <color rgb="FF3F3F76"/>
      <name val="Arial"/>
      <family val="2"/>
    </font>
    <font>
      <b/>
      <sz val="14"/>
      <color theme="3"/>
      <name val="Arial"/>
      <family val="2"/>
    </font>
    <font>
      <sz val="10"/>
      <color indexed="8"/>
      <name val="Calibri"/>
      <family val="2"/>
    </font>
    <font>
      <b/>
      <sz val="13"/>
      <color theme="3"/>
      <name val="Arial"/>
      <family val="2"/>
    </font>
    <font>
      <sz val="11"/>
      <color theme="0"/>
      <name val="Arial"/>
      <family val="2"/>
    </font>
    <font>
      <b/>
      <sz val="11"/>
      <name val="Arial"/>
      <family val="2"/>
    </font>
    <font>
      <b/>
      <sz val="11"/>
      <color theme="0"/>
      <name val="Arial"/>
      <family val="2"/>
    </font>
    <font>
      <b/>
      <sz val="10"/>
      <color indexed="8"/>
      <name val="Arial"/>
      <family val="2"/>
    </font>
    <font>
      <sz val="10"/>
      <color theme="0"/>
      <name val="Arial"/>
      <family val="2"/>
    </font>
    <font>
      <b/>
      <sz val="10"/>
      <color theme="0"/>
      <name val="Arial"/>
      <family val="2"/>
    </font>
    <font>
      <b/>
      <sz val="12"/>
      <color theme="3"/>
      <name val="Arial"/>
      <family val="2"/>
    </font>
    <font>
      <sz val="12"/>
      <name val="Arial"/>
      <family val="2"/>
    </font>
    <font>
      <sz val="11"/>
      <color theme="1"/>
      <name val="Calibri"/>
      <family val="2"/>
      <scheme val="minor"/>
    </font>
    <font>
      <sz val="11"/>
      <color theme="3"/>
      <name val="Arial"/>
      <family val="2"/>
    </font>
    <font>
      <sz val="10"/>
      <color rgb="FF9C6500"/>
      <name val="Arial"/>
      <family val="2"/>
    </font>
    <font>
      <b/>
      <sz val="8"/>
      <color theme="0"/>
      <name val="Arial"/>
      <family val="2"/>
    </font>
    <font>
      <b/>
      <sz val="18"/>
      <name val="Arial"/>
      <family val="2"/>
    </font>
    <font>
      <b/>
      <sz val="11"/>
      <color indexed="8"/>
      <name val="Arial"/>
      <family val="2"/>
    </font>
    <font>
      <sz val="10"/>
      <color rgb="FF000000"/>
      <name val="Arial"/>
      <family val="2"/>
    </font>
    <font>
      <sz val="12"/>
      <name val="Calibri"/>
      <family val="2"/>
      <scheme val="minor"/>
    </font>
    <font>
      <b/>
      <sz val="12"/>
      <color theme="0"/>
      <name val="Calibri"/>
      <family val="2"/>
      <scheme val="minor"/>
    </font>
    <font>
      <b/>
      <sz val="12"/>
      <name val="Calibri"/>
      <family val="2"/>
      <scheme val="minor"/>
    </font>
    <font>
      <sz val="10"/>
      <color rgb="FFFF0000"/>
      <name val="Arial"/>
      <family val="2"/>
    </font>
    <font>
      <sz val="12"/>
      <color theme="0"/>
      <name val="Calibri"/>
      <family val="2"/>
      <scheme val="minor"/>
    </font>
    <font>
      <b/>
      <sz val="14"/>
      <color theme="0"/>
      <name val="Arial"/>
      <family val="2"/>
    </font>
    <font>
      <sz val="10"/>
      <name val="Arial"/>
      <family val="2"/>
    </font>
    <font>
      <sz val="14"/>
      <color theme="0"/>
      <name val="Arial"/>
      <family val="2"/>
    </font>
    <font>
      <sz val="12"/>
      <color rgb="FFFF0000"/>
      <name val="Calibri"/>
      <family val="2"/>
      <scheme val="minor"/>
    </font>
    <font>
      <sz val="11"/>
      <name val="Calibri"/>
      <family val="2"/>
      <scheme val="minor"/>
    </font>
    <font>
      <sz val="11"/>
      <color indexed="8"/>
      <name val="Calibri"/>
      <family val="2"/>
      <scheme val="minor"/>
    </font>
    <font>
      <sz val="11"/>
      <color indexed="8"/>
      <name val="Calibri"/>
      <family val="2"/>
    </font>
    <font>
      <b/>
      <sz val="12"/>
      <name val="Arial"/>
      <family val="2"/>
    </font>
    <font>
      <b/>
      <sz val="11"/>
      <name val="Calibri"/>
      <family val="2"/>
      <scheme val="minor"/>
    </font>
  </fonts>
  <fills count="40">
    <fill>
      <patternFill patternType="none"/>
    </fill>
    <fill>
      <patternFill patternType="gray125"/>
    </fill>
    <fill>
      <patternFill patternType="solid">
        <fgColor indexed="9"/>
        <bgColor indexed="64"/>
      </patternFill>
    </fill>
    <fill>
      <patternFill patternType="solid">
        <fgColor indexed="22"/>
        <bgColor indexed="55"/>
      </patternFill>
    </fill>
    <fill>
      <patternFill patternType="solid">
        <fgColor indexed="22"/>
        <bgColor indexed="64"/>
      </patternFill>
    </fill>
    <fill>
      <patternFill patternType="solid">
        <fgColor rgb="FFFFCC99"/>
      </patternFill>
    </fill>
    <fill>
      <patternFill patternType="solid">
        <fgColor theme="4" tint="0.59999389629810485"/>
        <bgColor indexed="65"/>
      </patternFill>
    </fill>
    <fill>
      <patternFill patternType="solid">
        <fgColor indexed="47"/>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rgb="FFFFCC99"/>
        <bgColor indexed="64"/>
      </patternFill>
    </fill>
    <fill>
      <patternFill patternType="solid">
        <fgColor indexed="26"/>
        <bgColor indexed="64"/>
      </patternFill>
    </fill>
    <fill>
      <patternFill patternType="solid">
        <fgColor theme="2" tint="-9.9978637043366805E-2"/>
        <bgColor indexed="64"/>
      </patternFill>
    </fill>
    <fill>
      <patternFill patternType="solid">
        <fgColor theme="2"/>
        <bgColor indexed="64"/>
      </patternFill>
    </fill>
    <fill>
      <patternFill patternType="solid">
        <fgColor theme="6" tint="0.79998168889431442"/>
        <bgColor indexed="64"/>
      </patternFill>
    </fill>
    <fill>
      <patternFill patternType="solid">
        <fgColor theme="6" tint="0.59999389629810485"/>
        <bgColor indexed="64"/>
      </patternFill>
    </fill>
    <fill>
      <patternFill patternType="solid">
        <fgColor theme="0"/>
        <bgColor indexed="64"/>
      </patternFill>
    </fill>
    <fill>
      <patternFill patternType="solid">
        <fgColor rgb="FFFF0000"/>
        <bgColor indexed="64"/>
      </patternFill>
    </fill>
    <fill>
      <patternFill patternType="solid">
        <fgColor rgb="FFFFC000"/>
        <bgColor indexed="64"/>
      </patternFill>
    </fill>
    <fill>
      <patternFill patternType="solid">
        <fgColor rgb="FF00B050"/>
        <bgColor indexed="64"/>
      </patternFill>
    </fill>
    <fill>
      <patternFill patternType="solid">
        <fgColor theme="1"/>
        <bgColor indexed="64"/>
      </patternFill>
    </fill>
    <fill>
      <patternFill patternType="solid">
        <fgColor rgb="FFFFFF00"/>
        <bgColor indexed="64"/>
      </patternFill>
    </fill>
    <fill>
      <patternFill patternType="solid">
        <fgColor theme="8" tint="0.79998168889431442"/>
        <bgColor indexed="64"/>
      </patternFill>
    </fill>
    <fill>
      <patternFill patternType="solid">
        <fgColor theme="4"/>
      </patternFill>
    </fill>
    <fill>
      <patternFill patternType="solid">
        <fgColor theme="5" tint="0.39997558519241921"/>
        <bgColor indexed="65"/>
      </patternFill>
    </fill>
    <fill>
      <patternFill patternType="solid">
        <fgColor theme="7"/>
      </patternFill>
    </fill>
    <fill>
      <patternFill patternType="solid">
        <fgColor theme="7" tint="0.59999389629810485"/>
        <bgColor indexed="65"/>
      </patternFill>
    </fill>
    <fill>
      <patternFill patternType="solid">
        <fgColor theme="9"/>
      </patternFill>
    </fill>
    <fill>
      <patternFill patternType="solid">
        <fgColor theme="9" tint="0.39997558519241921"/>
        <bgColor indexed="64"/>
      </patternFill>
    </fill>
    <fill>
      <patternFill patternType="solid">
        <fgColor rgb="FFCCFFCC"/>
        <bgColor indexed="64"/>
      </patternFill>
    </fill>
    <fill>
      <patternFill patternType="solid">
        <fgColor rgb="FFB4FFCC"/>
        <bgColor indexed="64"/>
      </patternFill>
    </fill>
    <fill>
      <patternFill patternType="solid">
        <fgColor rgb="FFFFBE82"/>
        <bgColor indexed="64"/>
      </patternFill>
    </fill>
    <fill>
      <patternFill patternType="solid">
        <fgColor rgb="FF8CFFCC"/>
        <bgColor indexed="64"/>
      </patternFill>
    </fill>
    <fill>
      <patternFill patternType="solid">
        <fgColor rgb="FFB8D2BB"/>
        <bgColor indexed="64"/>
      </patternFill>
    </fill>
    <fill>
      <patternFill patternType="solid">
        <fgColor rgb="FFFFEB9C"/>
      </patternFill>
    </fill>
    <fill>
      <patternFill patternType="solid">
        <fgColor theme="4" tint="0.79998168889431442"/>
        <bgColor indexed="64"/>
      </patternFill>
    </fill>
    <fill>
      <patternFill patternType="solid">
        <fgColor rgb="FFD9D9D9"/>
        <bgColor indexed="64"/>
      </patternFill>
    </fill>
    <fill>
      <patternFill patternType="solid">
        <fgColor theme="0" tint="-0.249977111117893"/>
        <bgColor indexed="64"/>
      </patternFill>
    </fill>
    <fill>
      <patternFill patternType="solid">
        <fgColor rgb="FFCCFFFF"/>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rgb="FF7F7F7F"/>
      </left>
      <right style="thin">
        <color rgb="FF7F7F7F"/>
      </right>
      <top style="thin">
        <color rgb="FF7F7F7F"/>
      </top>
      <bottom style="thin">
        <color rgb="FF7F7F7F"/>
      </bottom>
      <diagonal/>
    </border>
    <border>
      <left/>
      <right/>
      <top/>
      <bottom style="thin">
        <color indexed="64"/>
      </bottom>
      <diagonal/>
    </border>
    <border>
      <left/>
      <right/>
      <top/>
      <bottom style="thick">
        <color theme="4" tint="0.499984740745262"/>
      </bottom>
      <diagonal/>
    </border>
    <border>
      <left/>
      <right/>
      <top/>
      <bottom style="medium">
        <color theme="4" tint="0.39997558519241921"/>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s>
  <cellStyleXfs count="26">
    <xf numFmtId="0" fontId="0" fillId="0" borderId="0"/>
    <xf numFmtId="0" fontId="12" fillId="0" borderId="0" applyNumberFormat="0" applyFill="0" applyBorder="0" applyAlignment="0" applyProtection="0"/>
    <xf numFmtId="0" fontId="13" fillId="5" borderId="7" applyNumberFormat="0" applyAlignment="0" applyProtection="0"/>
    <xf numFmtId="0" fontId="14" fillId="0" borderId="0" applyNumberFormat="0" applyFill="0" applyBorder="0" applyAlignment="0" applyProtection="0">
      <alignment vertical="top"/>
      <protection locked="0"/>
    </xf>
    <xf numFmtId="0" fontId="20" fillId="0" borderId="9" applyNumberFormat="0" applyFill="0" applyAlignment="0" applyProtection="0"/>
    <xf numFmtId="0" fontId="12" fillId="0" borderId="10" applyNumberFormat="0" applyFill="0" applyAlignment="0" applyProtection="0"/>
    <xf numFmtId="0" fontId="7" fillId="0" borderId="0"/>
    <xf numFmtId="43" fontId="7" fillId="0" borderId="0" applyFont="0" applyFill="0" applyBorder="0" applyAlignment="0" applyProtection="0"/>
    <xf numFmtId="0" fontId="25" fillId="24" borderId="0" applyNumberFormat="0" applyBorder="0" applyAlignment="0" applyProtection="0"/>
    <xf numFmtId="0" fontId="4" fillId="6"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4" fillId="27" borderId="0" applyNumberFormat="0" applyBorder="0" applyAlignment="0" applyProtection="0"/>
    <xf numFmtId="0" fontId="25" fillId="28" borderId="0" applyNumberFormat="0" applyBorder="0" applyAlignment="0" applyProtection="0"/>
    <xf numFmtId="0" fontId="29" fillId="0" borderId="0"/>
    <xf numFmtId="0" fontId="31" fillId="35" borderId="0" applyNumberFormat="0" applyBorder="0" applyAlignment="0" applyProtection="0"/>
    <xf numFmtId="0" fontId="5" fillId="0" borderId="0"/>
    <xf numFmtId="0" fontId="3" fillId="6" borderId="0" applyNumberFormat="0" applyBorder="0" applyAlignment="0" applyProtection="0"/>
    <xf numFmtId="0" fontId="3" fillId="27" borderId="0" applyNumberFormat="0" applyBorder="0" applyAlignment="0" applyProtection="0"/>
    <xf numFmtId="0" fontId="2" fillId="0" borderId="0" applyNumberFormat="0" applyFill="0" applyBorder="0" applyAlignment="0" applyProtection="0">
      <alignment horizontal="left"/>
    </xf>
    <xf numFmtId="0" fontId="1" fillId="0" borderId="0"/>
    <xf numFmtId="0" fontId="14" fillId="0" borderId="0" applyNumberFormat="0" applyFill="0" applyBorder="0" applyAlignment="0" applyProtection="0">
      <alignment vertical="top"/>
      <protection locked="0"/>
    </xf>
    <xf numFmtId="0" fontId="7" fillId="0" borderId="0"/>
    <xf numFmtId="0" fontId="7" fillId="0" borderId="0"/>
    <xf numFmtId="9" fontId="42" fillId="0" borderId="0" applyFont="0" applyFill="0" applyBorder="0" applyAlignment="0" applyProtection="0"/>
    <xf numFmtId="0" fontId="7" fillId="0" borderId="0"/>
  </cellStyleXfs>
  <cellXfs count="334">
    <xf numFmtId="0" fontId="0" fillId="0" borderId="0" xfId="0"/>
    <xf numFmtId="0" fontId="7" fillId="0" borderId="1" xfId="0" applyFont="1" applyBorder="1" applyAlignment="1">
      <alignment vertical="center" wrapText="1"/>
    </xf>
    <xf numFmtId="0" fontId="0" fillId="2" borderId="0" xfId="0" applyFill="1" applyAlignment="1">
      <alignment vertical="center"/>
    </xf>
    <xf numFmtId="0" fontId="0" fillId="2" borderId="0" xfId="0" applyFill="1" applyAlignment="1">
      <alignment horizontal="center" vertical="center"/>
    </xf>
    <xf numFmtId="0" fontId="0" fillId="2" borderId="0" xfId="0" applyFill="1"/>
    <xf numFmtId="164" fontId="0" fillId="2" borderId="0" xfId="0" applyNumberFormat="1" applyFill="1" applyAlignment="1">
      <alignment horizontal="center" vertical="center"/>
    </xf>
    <xf numFmtId="165" fontId="0" fillId="2" borderId="0" xfId="0" applyNumberFormat="1" applyFill="1" applyAlignment="1">
      <alignment horizontal="center" vertical="center"/>
    </xf>
    <xf numFmtId="0" fontId="0" fillId="2" borderId="1" xfId="0" applyFill="1" applyBorder="1" applyAlignment="1">
      <alignment vertical="center"/>
    </xf>
    <xf numFmtId="0" fontId="0" fillId="2" borderId="1" xfId="0" applyFill="1" applyBorder="1" applyAlignment="1">
      <alignment horizontal="center" vertical="center"/>
    </xf>
    <xf numFmtId="2" fontId="0" fillId="2" borderId="0" xfId="0" applyNumberFormat="1" applyFill="1" applyAlignment="1">
      <alignment horizontal="center" vertical="center"/>
    </xf>
    <xf numFmtId="166" fontId="0" fillId="2" borderId="0" xfId="0" applyNumberFormat="1" applyFill="1" applyAlignment="1">
      <alignment horizontal="center" vertical="center"/>
    </xf>
    <xf numFmtId="0" fontId="9" fillId="2" borderId="0" xfId="0" applyFont="1" applyFill="1" applyAlignment="1">
      <alignment vertical="center"/>
    </xf>
    <xf numFmtId="0" fontId="0" fillId="0" borderId="1" xfId="0" applyBorder="1" applyAlignment="1">
      <alignment vertical="center"/>
    </xf>
    <xf numFmtId="0" fontId="7" fillId="0" borderId="0" xfId="0" applyFont="1" applyAlignment="1">
      <alignment wrapText="1"/>
    </xf>
    <xf numFmtId="0" fontId="8" fillId="0" borderId="0" xfId="0" applyFont="1" applyAlignment="1">
      <alignment vertical="top" wrapText="1"/>
    </xf>
    <xf numFmtId="0" fontId="15" fillId="2" borderId="0" xfId="3" applyFont="1" applyFill="1" applyAlignment="1" applyProtection="1">
      <alignment vertical="center"/>
    </xf>
    <xf numFmtId="0" fontId="8" fillId="7" borderId="1" xfId="0" applyFont="1" applyFill="1" applyBorder="1" applyAlignment="1">
      <alignment horizontal="center" vertical="center" wrapText="1"/>
    </xf>
    <xf numFmtId="0" fontId="7" fillId="0" borderId="1" xfId="0" quotePrefix="1" applyFont="1" applyBorder="1" applyAlignment="1">
      <alignment horizontal="left" vertical="top" wrapText="1"/>
    </xf>
    <xf numFmtId="0" fontId="8" fillId="7" borderId="1" xfId="0" applyFont="1" applyFill="1" applyBorder="1" applyAlignment="1" applyProtection="1">
      <alignment vertical="center" wrapText="1"/>
      <protection locked="0"/>
    </xf>
    <xf numFmtId="0" fontId="16" fillId="4" borderId="1" xfId="0" applyFont="1" applyFill="1" applyBorder="1" applyAlignment="1" applyProtection="1">
      <alignment horizontal="center" vertical="center" wrapText="1"/>
      <protection locked="0"/>
    </xf>
    <xf numFmtId="167" fontId="0" fillId="9" borderId="1" xfId="0" applyNumberFormat="1" applyFill="1" applyBorder="1" applyAlignment="1" applyProtection="1">
      <alignment horizontal="center" vertical="center"/>
      <protection locked="0"/>
    </xf>
    <xf numFmtId="168" fontId="0" fillId="10" borderId="1" xfId="0" applyNumberFormat="1" applyFill="1" applyBorder="1" applyAlignment="1" applyProtection="1">
      <alignment horizontal="center" vertical="center"/>
      <protection locked="0"/>
    </xf>
    <xf numFmtId="0" fontId="8" fillId="7" borderId="1" xfId="0" applyFont="1" applyFill="1" applyBorder="1" applyAlignment="1" applyProtection="1">
      <alignment horizontal="center" vertical="center" wrapText="1"/>
      <protection locked="0"/>
    </xf>
    <xf numFmtId="0" fontId="7" fillId="4" borderId="1" xfId="0" applyFont="1" applyFill="1" applyBorder="1" applyAlignment="1">
      <alignment horizontal="center" vertical="center" wrapText="1"/>
    </xf>
    <xf numFmtId="0" fontId="7" fillId="2" borderId="0" xfId="0" applyFont="1" applyFill="1" applyAlignment="1">
      <alignment vertical="center"/>
    </xf>
    <xf numFmtId="0" fontId="0" fillId="0" borderId="0" xfId="0" applyProtection="1">
      <protection locked="0"/>
    </xf>
    <xf numFmtId="169" fontId="7" fillId="3" borderId="1" xfId="0" applyNumberFormat="1" applyFont="1" applyFill="1" applyBorder="1" applyAlignment="1" applyProtection="1">
      <alignment horizontal="center" vertical="center"/>
      <protection locked="0"/>
    </xf>
    <xf numFmtId="49" fontId="16" fillId="8" borderId="1" xfId="0" applyNumberFormat="1" applyFont="1" applyFill="1" applyBorder="1" applyAlignment="1" applyProtection="1">
      <alignment horizontal="center" vertical="center" wrapText="1"/>
      <protection locked="0"/>
    </xf>
    <xf numFmtId="0" fontId="8" fillId="7" borderId="1" xfId="0" quotePrefix="1" applyFont="1" applyFill="1" applyBorder="1" applyAlignment="1">
      <alignment horizontal="center" vertical="center" wrapText="1"/>
    </xf>
    <xf numFmtId="49" fontId="17" fillId="5" borderId="7" xfId="2" applyNumberFormat="1" applyFont="1" applyAlignment="1" applyProtection="1">
      <alignment horizontal="center" vertical="center" wrapText="1"/>
      <protection locked="0"/>
    </xf>
    <xf numFmtId="170" fontId="19" fillId="14" borderId="1" xfId="0" applyNumberFormat="1" applyFont="1" applyFill="1" applyBorder="1" applyAlignment="1" applyProtection="1">
      <alignment horizontal="center" vertical="center"/>
      <protection locked="0"/>
    </xf>
    <xf numFmtId="171" fontId="19" fillId="14" borderId="1" xfId="0" applyNumberFormat="1" applyFont="1" applyFill="1" applyBorder="1" applyAlignment="1" applyProtection="1">
      <alignment horizontal="center" vertical="center"/>
      <protection locked="0"/>
    </xf>
    <xf numFmtId="0" fontId="8" fillId="13" borderId="1" xfId="0" quotePrefix="1" applyFont="1" applyFill="1" applyBorder="1" applyAlignment="1">
      <alignment horizontal="center" vertical="center" wrapText="1"/>
    </xf>
    <xf numFmtId="171" fontId="19" fillId="15" borderId="1" xfId="0" applyNumberFormat="1" applyFont="1" applyFill="1" applyBorder="1" applyAlignment="1" applyProtection="1">
      <alignment horizontal="center" vertical="center"/>
      <protection locked="0"/>
    </xf>
    <xf numFmtId="0" fontId="8" fillId="16" borderId="1" xfId="0" quotePrefix="1" applyFont="1" applyFill="1" applyBorder="1" applyAlignment="1">
      <alignment horizontal="center" vertical="center" wrapText="1"/>
    </xf>
    <xf numFmtId="49" fontId="7" fillId="9" borderId="1" xfId="0" applyNumberFormat="1" applyFont="1" applyFill="1" applyBorder="1" applyAlignment="1" applyProtection="1">
      <alignment horizontal="left" vertical="top" wrapText="1"/>
      <protection locked="0"/>
    </xf>
    <xf numFmtId="49" fontId="0" fillId="9" borderId="1" xfId="0" applyNumberFormat="1" applyFill="1" applyBorder="1" applyAlignment="1" applyProtection="1">
      <alignment horizontal="left" vertical="top" wrapText="1"/>
      <protection locked="0"/>
    </xf>
    <xf numFmtId="49" fontId="0" fillId="14" borderId="1" xfId="0" applyNumberFormat="1" applyFill="1" applyBorder="1" applyAlignment="1" applyProtection="1">
      <alignment horizontal="left" vertical="top" wrapText="1"/>
      <protection locked="0"/>
    </xf>
    <xf numFmtId="172" fontId="22" fillId="9" borderId="1" xfId="0" applyNumberFormat="1" applyFont="1" applyFill="1" applyBorder="1" applyAlignment="1" applyProtection="1">
      <alignment horizontal="center" vertical="center"/>
      <protection locked="0"/>
    </xf>
    <xf numFmtId="172" fontId="22" fillId="3" borderId="1" xfId="0" applyNumberFormat="1" applyFont="1" applyFill="1" applyBorder="1" applyAlignment="1" applyProtection="1">
      <alignment horizontal="center" vertical="center"/>
      <protection locked="0"/>
    </xf>
    <xf numFmtId="0" fontId="22" fillId="8" borderId="1" xfId="0" applyFont="1" applyFill="1" applyBorder="1" applyAlignment="1" applyProtection="1">
      <alignment horizontal="center" vertical="center" wrapText="1"/>
      <protection locked="0"/>
    </xf>
    <xf numFmtId="164" fontId="22" fillId="10" borderId="1" xfId="0" applyNumberFormat="1" applyFont="1" applyFill="1" applyBorder="1" applyAlignment="1" applyProtection="1">
      <alignment horizontal="center" vertical="center"/>
      <protection locked="0"/>
    </xf>
    <xf numFmtId="164" fontId="22" fillId="3" borderId="1" xfId="0" applyNumberFormat="1" applyFont="1" applyFill="1" applyBorder="1" applyAlignment="1" applyProtection="1">
      <alignment horizontal="center" vertical="center"/>
      <protection locked="0"/>
    </xf>
    <xf numFmtId="49" fontId="7" fillId="9" borderId="1" xfId="0" quotePrefix="1" applyNumberFormat="1" applyFont="1" applyFill="1" applyBorder="1" applyAlignment="1" applyProtection="1">
      <alignment horizontal="left" vertical="center" wrapText="1"/>
      <protection locked="0"/>
    </xf>
    <xf numFmtId="49" fontId="7" fillId="9" borderId="1" xfId="0" applyNumberFormat="1" applyFont="1" applyFill="1" applyBorder="1" applyAlignment="1" applyProtection="1">
      <alignment horizontal="left" vertical="center" wrapText="1"/>
      <protection locked="0"/>
    </xf>
    <xf numFmtId="49" fontId="0" fillId="9" borderId="1" xfId="0" applyNumberFormat="1" applyFill="1" applyBorder="1" applyAlignment="1" applyProtection="1">
      <alignment horizontal="left" vertical="center" wrapText="1"/>
      <protection locked="0"/>
    </xf>
    <xf numFmtId="0" fontId="0" fillId="17" borderId="0" xfId="0" applyFill="1"/>
    <xf numFmtId="0" fontId="7" fillId="2" borderId="0" xfId="6" applyFill="1" applyAlignment="1">
      <alignment vertical="center"/>
    </xf>
    <xf numFmtId="0" fontId="9" fillId="2" borderId="0" xfId="6" applyFont="1" applyFill="1" applyAlignment="1">
      <alignment vertical="center"/>
    </xf>
    <xf numFmtId="0" fontId="8" fillId="7" borderId="1" xfId="6" quotePrefix="1" applyFont="1" applyFill="1" applyBorder="1" applyAlignment="1">
      <alignment horizontal="center" vertical="center" wrapText="1"/>
    </xf>
    <xf numFmtId="0" fontId="8" fillId="7" borderId="1" xfId="6" applyFont="1" applyFill="1" applyBorder="1" applyAlignment="1">
      <alignment horizontal="center" vertical="center" wrapText="1"/>
    </xf>
    <xf numFmtId="49" fontId="24" fillId="7" borderId="1" xfId="6" applyNumberFormat="1" applyFont="1" applyFill="1" applyBorder="1" applyAlignment="1">
      <alignment horizontal="center" vertical="center" wrapText="1"/>
    </xf>
    <xf numFmtId="49" fontId="8" fillId="7" borderId="1" xfId="6" applyNumberFormat="1" applyFont="1" applyFill="1" applyBorder="1" applyAlignment="1">
      <alignment horizontal="center" vertical="center" wrapText="1"/>
    </xf>
    <xf numFmtId="0" fontId="7" fillId="9" borderId="1" xfId="6" applyFill="1" applyBorder="1" applyAlignment="1" applyProtection="1">
      <alignment horizontal="left" vertical="center" wrapText="1"/>
      <protection locked="0"/>
    </xf>
    <xf numFmtId="0" fontId="7" fillId="2" borderId="0" xfId="6" applyFill="1" applyAlignment="1">
      <alignment horizontal="center" vertical="center"/>
    </xf>
    <xf numFmtId="166" fontId="7" fillId="2" borderId="0" xfId="6" applyNumberFormat="1" applyFill="1" applyAlignment="1">
      <alignment horizontal="center" vertical="center"/>
    </xf>
    <xf numFmtId="0" fontId="7" fillId="2" borderId="0" xfId="6" applyFill="1"/>
    <xf numFmtId="172" fontId="5" fillId="12" borderId="1" xfId="6" applyNumberFormat="1" applyFont="1" applyFill="1" applyBorder="1" applyAlignment="1" applyProtection="1">
      <alignment horizontal="center" vertical="center"/>
      <protection locked="0"/>
    </xf>
    <xf numFmtId="164" fontId="5" fillId="12" borderId="1" xfId="6" applyNumberFormat="1" applyFont="1" applyFill="1" applyBorder="1" applyAlignment="1" applyProtection="1">
      <alignment horizontal="center" vertical="center"/>
      <protection locked="0"/>
    </xf>
    <xf numFmtId="172" fontId="5" fillId="9" borderId="1" xfId="6" applyNumberFormat="1" applyFont="1" applyFill="1" applyBorder="1" applyAlignment="1" applyProtection="1">
      <alignment horizontal="center" vertical="center"/>
      <protection locked="0"/>
    </xf>
    <xf numFmtId="164" fontId="5" fillId="9" borderId="1" xfId="6" applyNumberFormat="1" applyFont="1" applyFill="1" applyBorder="1" applyAlignment="1" applyProtection="1">
      <alignment horizontal="center" vertical="center"/>
      <protection locked="0"/>
    </xf>
    <xf numFmtId="0" fontId="7" fillId="0" borderId="0" xfId="0" applyFont="1" applyProtection="1">
      <protection locked="0"/>
    </xf>
    <xf numFmtId="49" fontId="12" fillId="6" borderId="0" xfId="1" quotePrefix="1" applyNumberFormat="1" applyFill="1" applyAlignment="1" applyProtection="1">
      <alignment horizontal="left" vertical="center" wrapText="1"/>
      <protection locked="0"/>
    </xf>
    <xf numFmtId="49" fontId="12" fillId="6" borderId="0" xfId="1" applyNumberFormat="1" applyFill="1" applyAlignment="1" applyProtection="1">
      <alignment vertical="center" wrapText="1"/>
      <protection locked="0"/>
    </xf>
    <xf numFmtId="49" fontId="20" fillId="0" borderId="0" xfId="4" applyNumberFormat="1" applyBorder="1" applyAlignment="1" applyProtection="1">
      <alignment vertical="center"/>
      <protection locked="0"/>
    </xf>
    <xf numFmtId="49" fontId="12" fillId="6" borderId="0" xfId="1" applyNumberFormat="1" applyFill="1" applyBorder="1" applyAlignment="1" applyProtection="1">
      <alignment vertical="center" wrapText="1"/>
      <protection locked="0"/>
    </xf>
    <xf numFmtId="49" fontId="12" fillId="0" borderId="0" xfId="5" applyNumberFormat="1" applyBorder="1" applyAlignment="1" applyProtection="1">
      <alignment vertical="center"/>
      <protection locked="0"/>
    </xf>
    <xf numFmtId="49" fontId="12" fillId="0" borderId="0" xfId="5" quotePrefix="1" applyNumberFormat="1" applyBorder="1" applyAlignment="1" applyProtection="1">
      <alignment horizontal="left" vertical="center"/>
      <protection locked="0"/>
    </xf>
    <xf numFmtId="49" fontId="24" fillId="7" borderId="1" xfId="0" applyNumberFormat="1" applyFont="1" applyFill="1" applyBorder="1" applyAlignment="1">
      <alignment horizontal="center" vertical="center" wrapText="1"/>
    </xf>
    <xf numFmtId="0" fontId="14" fillId="0" borderId="0" xfId="3" applyAlignment="1" applyProtection="1">
      <alignment horizontal="left" vertical="top"/>
    </xf>
    <xf numFmtId="0" fontId="8" fillId="7" borderId="6" xfId="0" applyFont="1" applyFill="1" applyBorder="1" applyAlignment="1" applyProtection="1">
      <alignment vertical="center" wrapText="1"/>
      <protection locked="0"/>
    </xf>
    <xf numFmtId="0" fontId="0" fillId="17" borderId="0" xfId="0" applyFill="1" applyAlignment="1">
      <alignment vertical="center"/>
    </xf>
    <xf numFmtId="0" fontId="26" fillId="20" borderId="1" xfId="0" applyFont="1" applyFill="1" applyBorder="1" applyAlignment="1" applyProtection="1">
      <alignment horizontal="center" vertical="center" wrapText="1"/>
      <protection locked="0"/>
    </xf>
    <xf numFmtId="0" fontId="8" fillId="0" borderId="6" xfId="0" applyFont="1" applyBorder="1" applyAlignment="1">
      <alignment vertical="center" wrapText="1"/>
    </xf>
    <xf numFmtId="0" fontId="8" fillId="0" borderId="1" xfId="0" applyFont="1" applyBorder="1" applyAlignment="1">
      <alignment vertical="center" wrapText="1"/>
    </xf>
    <xf numFmtId="0" fontId="26" fillId="18" borderId="1" xfId="0" applyFont="1" applyFill="1" applyBorder="1" applyAlignment="1" applyProtection="1">
      <alignment horizontal="center" vertical="center" wrapText="1"/>
      <protection locked="0"/>
    </xf>
    <xf numFmtId="0" fontId="26" fillId="21" borderId="1" xfId="0" applyFont="1" applyFill="1" applyBorder="1" applyAlignment="1" applyProtection="1">
      <alignment horizontal="center" vertical="center" wrapText="1"/>
      <protection locked="0"/>
    </xf>
    <xf numFmtId="0" fontId="8" fillId="22" borderId="1" xfId="0" applyFont="1" applyFill="1" applyBorder="1" applyAlignment="1" applyProtection="1">
      <alignment horizontal="center" vertical="center" wrapText="1"/>
      <protection locked="0"/>
    </xf>
    <xf numFmtId="0" fontId="18" fillId="17" borderId="0" xfId="1" applyNumberFormat="1" applyFont="1" applyFill="1" applyBorder="1" applyAlignment="1">
      <alignment horizontal="center" vertical="center" wrapText="1"/>
    </xf>
    <xf numFmtId="0" fontId="9" fillId="17" borderId="0" xfId="6" applyFont="1" applyFill="1" applyAlignment="1">
      <alignment vertical="center"/>
    </xf>
    <xf numFmtId="0" fontId="18" fillId="17" borderId="0" xfId="1" applyNumberFormat="1" applyFont="1" applyFill="1" applyBorder="1" applyAlignment="1" applyProtection="1">
      <alignment horizontal="center" vertical="center" wrapText="1"/>
    </xf>
    <xf numFmtId="0" fontId="18" fillId="17" borderId="12" xfId="1" applyNumberFormat="1" applyFont="1" applyFill="1" applyBorder="1" applyAlignment="1">
      <alignment horizontal="center" vertical="center" wrapText="1"/>
    </xf>
    <xf numFmtId="0" fontId="18" fillId="17" borderId="0" xfId="1" applyNumberFormat="1" applyFont="1" applyFill="1" applyBorder="1" applyAlignment="1">
      <alignment vertical="center" wrapText="1"/>
    </xf>
    <xf numFmtId="0" fontId="8" fillId="17" borderId="4" xfId="0" applyFont="1" applyFill="1" applyBorder="1" applyAlignment="1">
      <alignment horizontal="left" vertical="center" wrapText="1"/>
    </xf>
    <xf numFmtId="0" fontId="7" fillId="17" borderId="4" xfId="0" applyFont="1" applyFill="1" applyBorder="1" applyAlignment="1">
      <alignment horizontal="center" vertical="center" wrapText="1"/>
    </xf>
    <xf numFmtId="172" fontId="22" fillId="19" borderId="3" xfId="0" applyNumberFormat="1" applyFont="1" applyFill="1" applyBorder="1" applyAlignment="1" applyProtection="1">
      <alignment horizontal="center" vertical="center" wrapText="1"/>
      <protection locked="0"/>
    </xf>
    <xf numFmtId="0" fontId="14" fillId="0" borderId="0" xfId="3" applyAlignment="1" applyProtection="1"/>
    <xf numFmtId="0" fontId="14" fillId="2" borderId="0" xfId="3" applyFill="1" applyAlignment="1" applyProtection="1">
      <alignment vertical="center"/>
      <protection hidden="1"/>
    </xf>
    <xf numFmtId="0" fontId="7" fillId="9" borderId="1" xfId="6" applyFill="1" applyBorder="1" applyAlignment="1">
      <alignment horizontal="left" vertical="center" wrapText="1"/>
    </xf>
    <xf numFmtId="1" fontId="7" fillId="9" borderId="1" xfId="6" applyNumberFormat="1" applyFill="1" applyBorder="1" applyAlignment="1">
      <alignment horizontal="left" vertical="center" wrapText="1"/>
    </xf>
    <xf numFmtId="172" fontId="5" fillId="23" borderId="1" xfId="6" applyNumberFormat="1" applyFont="1" applyFill="1" applyBorder="1" applyAlignment="1">
      <alignment horizontal="center" vertical="center"/>
    </xf>
    <xf numFmtId="43" fontId="5" fillId="23" borderId="1" xfId="7" applyFont="1" applyFill="1" applyBorder="1" applyAlignment="1" applyProtection="1">
      <alignment horizontal="center" vertical="center"/>
    </xf>
    <xf numFmtId="164" fontId="5" fillId="23" borderId="1" xfId="6" applyNumberFormat="1" applyFont="1" applyFill="1" applyBorder="1" applyAlignment="1">
      <alignment horizontal="center" vertical="center"/>
    </xf>
    <xf numFmtId="165" fontId="5" fillId="12" borderId="1" xfId="6" applyNumberFormat="1" applyFont="1" applyFill="1" applyBorder="1" applyAlignment="1">
      <alignment horizontal="center" vertical="center"/>
    </xf>
    <xf numFmtId="43" fontId="5" fillId="12" borderId="1" xfId="7" applyFont="1" applyFill="1" applyBorder="1" applyAlignment="1" applyProtection="1">
      <alignment horizontal="center" vertical="center"/>
    </xf>
    <xf numFmtId="164" fontId="5" fillId="12" borderId="1" xfId="6" applyNumberFormat="1" applyFont="1" applyFill="1" applyBorder="1" applyAlignment="1">
      <alignment horizontal="center" vertical="center"/>
    </xf>
    <xf numFmtId="0" fontId="7" fillId="11" borderId="1" xfId="13" applyFont="1" applyFill="1" applyBorder="1" applyAlignment="1" applyProtection="1">
      <alignment vertical="center"/>
      <protection locked="0"/>
    </xf>
    <xf numFmtId="174" fontId="7" fillId="31" borderId="1" xfId="10" applyNumberFormat="1" applyFont="1" applyFill="1" applyBorder="1" applyAlignment="1" applyProtection="1">
      <alignment vertical="center"/>
      <protection locked="0"/>
    </xf>
    <xf numFmtId="173" fontId="4" fillId="30" borderId="1" xfId="9" applyNumberFormat="1" applyFill="1" applyBorder="1" applyAlignment="1" applyProtection="1">
      <alignment vertical="center"/>
    </xf>
    <xf numFmtId="174" fontId="7" fillId="30" borderId="1" xfId="9" applyNumberFormat="1" applyFont="1" applyFill="1" applyBorder="1" applyAlignment="1" applyProtection="1">
      <alignment vertical="center"/>
      <protection locked="0"/>
    </xf>
    <xf numFmtId="174" fontId="7" fillId="33" borderId="1" xfId="9" applyNumberFormat="1" applyFont="1" applyFill="1" applyBorder="1" applyAlignment="1" applyProtection="1">
      <alignment vertical="center"/>
      <protection locked="0"/>
    </xf>
    <xf numFmtId="174" fontId="7" fillId="34" borderId="1" xfId="10" applyNumberFormat="1" applyFont="1" applyFill="1" applyBorder="1" applyAlignment="1" applyProtection="1">
      <alignment vertical="center"/>
      <protection locked="0"/>
    </xf>
    <xf numFmtId="0" fontId="18" fillId="0" borderId="0" xfId="1" applyNumberFormat="1" applyFont="1" applyFill="1" applyBorder="1" applyAlignment="1" applyProtection="1">
      <alignment horizontal="center" vertical="center" wrapText="1"/>
    </xf>
    <xf numFmtId="0" fontId="0" fillId="0" borderId="0" xfId="0" applyAlignment="1">
      <alignment vertical="center"/>
    </xf>
    <xf numFmtId="0" fontId="0" fillId="0" borderId="0" xfId="0" applyAlignment="1">
      <alignment wrapText="1"/>
    </xf>
    <xf numFmtId="0" fontId="8" fillId="7" borderId="6" xfId="0" applyFont="1" applyFill="1" applyBorder="1" applyAlignment="1">
      <alignment horizontal="left" vertical="center" wrapText="1"/>
    </xf>
    <xf numFmtId="0" fontId="7" fillId="11" borderId="1" xfId="8" quotePrefix="1" applyFont="1" applyFill="1" applyBorder="1" applyAlignment="1" applyProtection="1">
      <alignment horizontal="center" vertical="center" wrapText="1"/>
    </xf>
    <xf numFmtId="0" fontId="7" fillId="32" borderId="1" xfId="11" quotePrefix="1" applyFont="1" applyFill="1" applyBorder="1" applyAlignment="1" applyProtection="1">
      <alignment horizontal="center" vertical="center" wrapText="1"/>
    </xf>
    <xf numFmtId="173" fontId="4" fillId="33" borderId="1" xfId="12" applyNumberFormat="1" applyFill="1" applyBorder="1" applyAlignment="1" applyProtection="1">
      <alignment vertical="center"/>
    </xf>
    <xf numFmtId="0" fontId="8" fillId="7" borderId="1" xfId="0" applyFont="1" applyFill="1" applyBorder="1" applyAlignment="1">
      <alignment horizontal="left" vertical="center" wrapText="1"/>
    </xf>
    <xf numFmtId="0" fontId="7" fillId="11" borderId="1" xfId="13" applyFont="1" applyFill="1" applyBorder="1" applyAlignment="1" applyProtection="1">
      <alignment vertical="center" wrapText="1"/>
    </xf>
    <xf numFmtId="0" fontId="7" fillId="29" borderId="1" xfId="13" applyFont="1" applyFill="1" applyBorder="1" applyAlignment="1" applyProtection="1">
      <alignment vertical="center" wrapText="1"/>
    </xf>
    <xf numFmtId="0" fontId="3" fillId="11" borderId="1" xfId="13" applyFont="1" applyFill="1" applyBorder="1" applyAlignment="1" applyProtection="1">
      <alignment vertical="center" wrapText="1"/>
    </xf>
    <xf numFmtId="0" fontId="3" fillId="29" borderId="1" xfId="13" applyFont="1" applyFill="1" applyBorder="1" applyAlignment="1" applyProtection="1">
      <alignment vertical="center" wrapText="1"/>
    </xf>
    <xf numFmtId="0" fontId="7" fillId="7" borderId="1" xfId="0" applyFont="1" applyFill="1" applyBorder="1" applyAlignment="1">
      <alignment horizontal="center" vertical="center" wrapText="1"/>
    </xf>
    <xf numFmtId="174" fontId="4" fillId="30" borderId="1" xfId="9" applyNumberFormat="1" applyFill="1" applyBorder="1" applyAlignment="1" applyProtection="1">
      <alignment vertical="center"/>
      <protection locked="0"/>
    </xf>
    <xf numFmtId="175" fontId="4" fillId="30" borderId="1" xfId="9" applyNumberFormat="1" applyFill="1" applyBorder="1" applyAlignment="1" applyProtection="1">
      <alignment vertical="center"/>
    </xf>
    <xf numFmtId="175" fontId="4" fillId="33" borderId="1" xfId="9" applyNumberFormat="1" applyFill="1" applyBorder="1" applyAlignment="1" applyProtection="1">
      <alignment vertical="center"/>
    </xf>
    <xf numFmtId="175" fontId="7" fillId="31" borderId="1" xfId="10" applyNumberFormat="1" applyFont="1" applyFill="1" applyBorder="1" applyAlignment="1" applyProtection="1">
      <alignment vertical="center"/>
    </xf>
    <xf numFmtId="175" fontId="7" fillId="34" borderId="1" xfId="10" applyNumberFormat="1" applyFont="1" applyFill="1" applyBorder="1" applyAlignment="1" applyProtection="1">
      <alignment vertical="center"/>
    </xf>
    <xf numFmtId="176" fontId="4" fillId="30" borderId="5" xfId="9" applyNumberFormat="1" applyFill="1" applyBorder="1" applyAlignment="1" applyProtection="1">
      <alignment vertical="center"/>
    </xf>
    <xf numFmtId="176" fontId="4" fillId="30" borderId="1" xfId="9" applyNumberFormat="1" applyFill="1" applyBorder="1" applyAlignment="1" applyProtection="1">
      <alignment vertical="center"/>
    </xf>
    <xf numFmtId="2" fontId="8" fillId="7" borderId="1" xfId="6" applyNumberFormat="1" applyFont="1" applyFill="1" applyBorder="1" applyAlignment="1">
      <alignment horizontal="center" vertical="center" wrapText="1"/>
    </xf>
    <xf numFmtId="49" fontId="7" fillId="11" borderId="1" xfId="8" quotePrefix="1" applyNumberFormat="1" applyFont="1" applyFill="1" applyBorder="1" applyAlignment="1" applyProtection="1">
      <alignment horizontal="center" vertical="center" wrapText="1"/>
    </xf>
    <xf numFmtId="49" fontId="7" fillId="32" borderId="1" xfId="11" quotePrefix="1" applyNumberFormat="1" applyFont="1" applyFill="1" applyBorder="1" applyAlignment="1" applyProtection="1">
      <alignment horizontal="center" vertical="center" wrapText="1"/>
    </xf>
    <xf numFmtId="0" fontId="8" fillId="0" borderId="1" xfId="0" applyFont="1" applyBorder="1" applyAlignment="1">
      <alignment horizontal="left" vertical="center" wrapText="1"/>
    </xf>
    <xf numFmtId="49" fontId="12" fillId="6" borderId="0" xfId="1" applyNumberFormat="1" applyFill="1" applyAlignment="1" applyProtection="1">
      <alignment horizontal="center" vertical="center" wrapText="1"/>
      <protection locked="0"/>
    </xf>
    <xf numFmtId="49" fontId="12" fillId="6" borderId="0" xfId="1" quotePrefix="1" applyNumberFormat="1" applyFill="1" applyAlignment="1" applyProtection="1">
      <alignment horizontal="center" vertical="center" wrapText="1"/>
      <protection locked="0"/>
    </xf>
    <xf numFmtId="49" fontId="24" fillId="7" borderId="1" xfId="6" quotePrefix="1" applyNumberFormat="1" applyFont="1" applyFill="1" applyBorder="1" applyAlignment="1">
      <alignment horizontal="center" vertical="center" wrapText="1"/>
    </xf>
    <xf numFmtId="0" fontId="15" fillId="0" borderId="0" xfId="3" applyFont="1" applyFill="1" applyBorder="1" applyAlignment="1" applyProtection="1">
      <alignment vertical="center"/>
    </xf>
    <xf numFmtId="49" fontId="20" fillId="0" borderId="0" xfId="4" quotePrefix="1" applyNumberFormat="1" applyBorder="1" applyAlignment="1" applyProtection="1">
      <alignment horizontal="left" vertical="center"/>
      <protection locked="0"/>
    </xf>
    <xf numFmtId="164" fontId="22" fillId="10" borderId="1" xfId="0" applyNumberFormat="1" applyFont="1" applyFill="1" applyBorder="1" applyAlignment="1">
      <alignment horizontal="center" vertical="center"/>
    </xf>
    <xf numFmtId="177" fontId="23" fillId="18" borderId="1" xfId="0" applyNumberFormat="1" applyFont="1" applyFill="1" applyBorder="1" applyAlignment="1" applyProtection="1">
      <alignment horizontal="center" vertical="center"/>
      <protection locked="0"/>
    </xf>
    <xf numFmtId="177" fontId="22" fillId="19" borderId="1" xfId="0" applyNumberFormat="1" applyFont="1" applyFill="1" applyBorder="1" applyAlignment="1" applyProtection="1">
      <alignment horizontal="center" vertical="center"/>
      <protection locked="0"/>
    </xf>
    <xf numFmtId="177" fontId="23" fillId="20" borderId="1" xfId="0" applyNumberFormat="1" applyFont="1" applyFill="1" applyBorder="1" applyAlignment="1" applyProtection="1">
      <alignment horizontal="center" vertical="center"/>
      <protection locked="0"/>
    </xf>
    <xf numFmtId="177" fontId="23" fillId="21" borderId="1" xfId="0" applyNumberFormat="1" applyFont="1" applyFill="1" applyBorder="1" applyAlignment="1" applyProtection="1">
      <alignment horizontal="center" vertical="center"/>
      <protection locked="0"/>
    </xf>
    <xf numFmtId="177" fontId="22" fillId="22" borderId="1" xfId="0" applyNumberFormat="1" applyFont="1" applyFill="1" applyBorder="1" applyAlignment="1" applyProtection="1">
      <alignment horizontal="center" vertical="center"/>
      <protection locked="0"/>
    </xf>
    <xf numFmtId="177" fontId="32" fillId="18" borderId="1" xfId="0" applyNumberFormat="1" applyFont="1" applyFill="1" applyBorder="1" applyAlignment="1" applyProtection="1">
      <alignment horizontal="center" vertical="center" wrapText="1"/>
      <protection locked="0"/>
    </xf>
    <xf numFmtId="177" fontId="10" fillId="19" borderId="1" xfId="0" applyNumberFormat="1" applyFont="1" applyFill="1" applyBorder="1" applyAlignment="1" applyProtection="1">
      <alignment horizontal="center" vertical="center" wrapText="1"/>
      <protection locked="0"/>
    </xf>
    <xf numFmtId="177" fontId="32" fillId="20" borderId="1" xfId="0" applyNumberFormat="1" applyFont="1" applyFill="1" applyBorder="1" applyAlignment="1" applyProtection="1">
      <alignment horizontal="center" vertical="center" wrapText="1"/>
      <protection locked="0"/>
    </xf>
    <xf numFmtId="164" fontId="10" fillId="3" borderId="1" xfId="0" applyNumberFormat="1" applyFont="1" applyFill="1" applyBorder="1" applyAlignment="1" applyProtection="1">
      <alignment horizontal="center" vertical="center"/>
      <protection locked="0"/>
    </xf>
    <xf numFmtId="172" fontId="10" fillId="3" borderId="1" xfId="0" applyNumberFormat="1" applyFont="1" applyFill="1" applyBorder="1" applyAlignment="1" applyProtection="1">
      <alignment horizontal="center" vertical="center"/>
      <protection locked="0"/>
    </xf>
    <xf numFmtId="172" fontId="10" fillId="9" borderId="1" xfId="0" applyNumberFormat="1" applyFont="1" applyFill="1" applyBorder="1" applyAlignment="1" applyProtection="1">
      <alignment horizontal="center" vertical="center"/>
      <protection locked="0"/>
    </xf>
    <xf numFmtId="177" fontId="32" fillId="21" borderId="1" xfId="0" applyNumberFormat="1" applyFont="1" applyFill="1" applyBorder="1" applyAlignment="1" applyProtection="1">
      <alignment horizontal="center" vertical="center" wrapText="1"/>
      <protection locked="0"/>
    </xf>
    <xf numFmtId="177" fontId="10" fillId="22" borderId="1" xfId="0" applyNumberFormat="1" applyFont="1" applyFill="1" applyBorder="1" applyAlignment="1" applyProtection="1">
      <alignment horizontal="center" vertical="center" wrapText="1"/>
      <protection locked="0"/>
    </xf>
    <xf numFmtId="164" fontId="10" fillId="10" borderId="1" xfId="0" applyNumberFormat="1" applyFont="1" applyFill="1" applyBorder="1" applyAlignment="1" applyProtection="1">
      <alignment horizontal="center" vertical="center" wrapText="1"/>
      <protection locked="0"/>
    </xf>
    <xf numFmtId="164" fontId="10" fillId="10" borderId="1" xfId="0" applyNumberFormat="1" applyFont="1" applyFill="1" applyBorder="1" applyAlignment="1">
      <alignment horizontal="center" vertical="center" wrapText="1"/>
    </xf>
    <xf numFmtId="172" fontId="10" fillId="9" borderId="1" xfId="0" applyNumberFormat="1" applyFont="1" applyFill="1" applyBorder="1" applyAlignment="1" applyProtection="1">
      <alignment horizontal="center" vertical="center" wrapText="1"/>
      <protection locked="0"/>
    </xf>
    <xf numFmtId="0" fontId="7" fillId="0" borderId="0" xfId="6"/>
    <xf numFmtId="0" fontId="7" fillId="0" borderId="0" xfId="6" applyAlignment="1">
      <alignment horizontal="left"/>
    </xf>
    <xf numFmtId="0" fontId="33" fillId="0" borderId="0" xfId="6" applyFont="1"/>
    <xf numFmtId="0" fontId="14" fillId="0" borderId="0" xfId="3" applyFill="1" applyAlignment="1" applyProtection="1">
      <alignment horizontal="left" vertical="center"/>
    </xf>
    <xf numFmtId="0" fontId="7" fillId="0" borderId="0" xfId="6" applyAlignment="1">
      <alignment horizontal="center" vertical="center" wrapText="1"/>
    </xf>
    <xf numFmtId="0" fontId="7" fillId="0" borderId="0" xfId="6" applyAlignment="1">
      <alignment horizontal="center" vertical="top" wrapText="1"/>
    </xf>
    <xf numFmtId="0" fontId="7" fillId="36" borderId="0" xfId="6" applyFill="1" applyAlignment="1">
      <alignment horizontal="left"/>
    </xf>
    <xf numFmtId="14" fontId="7" fillId="0" borderId="0" xfId="6" applyNumberFormat="1"/>
    <xf numFmtId="0" fontId="7" fillId="0" borderId="0" xfId="6" quotePrefix="1" applyAlignment="1">
      <alignment horizontal="left"/>
    </xf>
    <xf numFmtId="0" fontId="7" fillId="36" borderId="0" xfId="6" applyFill="1" applyAlignment="1">
      <alignment horizontal="left" vertical="center"/>
    </xf>
    <xf numFmtId="178" fontId="7" fillId="36" borderId="0" xfId="6" applyNumberFormat="1" applyFill="1" applyAlignment="1">
      <alignment horizontal="left"/>
    </xf>
    <xf numFmtId="0" fontId="22" fillId="17" borderId="1" xfId="0" applyFont="1" applyFill="1" applyBorder="1" applyAlignment="1" applyProtection="1">
      <alignment horizontal="center" vertical="center" wrapText="1"/>
      <protection locked="0"/>
    </xf>
    <xf numFmtId="0" fontId="8" fillId="11" borderId="1" xfId="0" applyFont="1" applyFill="1" applyBorder="1" applyAlignment="1">
      <alignment vertical="center" wrapText="1"/>
    </xf>
    <xf numFmtId="0" fontId="34" fillId="0" borderId="1" xfId="16" applyFont="1" applyBorder="1" applyAlignment="1">
      <alignment horizontal="center" vertical="center" wrapText="1"/>
    </xf>
    <xf numFmtId="2" fontId="22" fillId="10" borderId="1" xfId="0" applyNumberFormat="1" applyFont="1" applyFill="1" applyBorder="1" applyAlignment="1" applyProtection="1">
      <alignment horizontal="center" vertical="center"/>
      <protection locked="0"/>
    </xf>
    <xf numFmtId="2" fontId="22" fillId="3" borderId="1" xfId="0" applyNumberFormat="1" applyFont="1" applyFill="1" applyBorder="1" applyAlignment="1" applyProtection="1">
      <alignment horizontal="center" vertical="center"/>
      <protection locked="0"/>
    </xf>
    <xf numFmtId="0" fontId="8" fillId="7" borderId="1" xfId="0" applyFont="1" applyFill="1" applyBorder="1" applyAlignment="1">
      <alignment vertical="center" wrapText="1"/>
    </xf>
    <xf numFmtId="2" fontId="22" fillId="3" borderId="1" xfId="0" applyNumberFormat="1" applyFont="1" applyFill="1" applyBorder="1" applyAlignment="1">
      <alignment horizontal="center" vertical="center"/>
    </xf>
    <xf numFmtId="2" fontId="22" fillId="10" borderId="1" xfId="0" applyNumberFormat="1" applyFont="1" applyFill="1" applyBorder="1" applyAlignment="1">
      <alignment horizontal="center" vertical="center"/>
    </xf>
    <xf numFmtId="0" fontId="22" fillId="0" borderId="1" xfId="0" applyFont="1" applyBorder="1" applyAlignment="1">
      <alignment horizontal="center" vertical="center" wrapText="1"/>
    </xf>
    <xf numFmtId="0" fontId="7" fillId="2" borderId="0" xfId="6" quotePrefix="1" applyFill="1" applyAlignment="1">
      <alignment horizontal="center" vertical="center" wrapText="1"/>
    </xf>
    <xf numFmtId="0" fontId="14" fillId="0" borderId="0" xfId="3" applyAlignment="1" applyProtection="1">
      <alignment horizontal="left" vertical="top" wrapText="1"/>
    </xf>
    <xf numFmtId="49" fontId="22" fillId="0" borderId="1" xfId="0" applyNumberFormat="1" applyFont="1" applyBorder="1" applyAlignment="1" applyProtection="1">
      <alignment horizontal="center" vertical="center" wrapText="1"/>
      <protection locked="0"/>
    </xf>
    <xf numFmtId="3" fontId="22" fillId="0" borderId="1" xfId="0" applyNumberFormat="1" applyFont="1" applyBorder="1" applyAlignment="1" applyProtection="1">
      <alignment horizontal="center" vertical="center" wrapText="1"/>
      <protection locked="0"/>
    </xf>
    <xf numFmtId="0" fontId="22" fillId="0" borderId="1" xfId="0" applyFont="1" applyBorder="1" applyAlignment="1" applyProtection="1">
      <alignment horizontal="center" vertical="center" wrapText="1"/>
      <protection locked="0"/>
    </xf>
    <xf numFmtId="0" fontId="8" fillId="7" borderId="1" xfId="0" applyFont="1" applyFill="1" applyBorder="1" applyAlignment="1" applyProtection="1">
      <alignment horizontal="center" vertical="center"/>
      <protection locked="0"/>
    </xf>
    <xf numFmtId="0" fontId="8" fillId="7" borderId="1" xfId="0" applyFont="1" applyFill="1" applyBorder="1" applyAlignment="1" applyProtection="1">
      <alignment vertical="center"/>
      <protection locked="0"/>
    </xf>
    <xf numFmtId="0" fontId="16" fillId="8" borderId="1" xfId="0" applyFont="1" applyFill="1" applyBorder="1" applyAlignment="1" applyProtection="1">
      <alignment horizontal="center" vertical="center"/>
      <protection locked="0"/>
    </xf>
    <xf numFmtId="49" fontId="22" fillId="0" borderId="1" xfId="0" quotePrefix="1" applyNumberFormat="1" applyFont="1" applyBorder="1" applyAlignment="1" applyProtection="1">
      <alignment horizontal="center" vertical="center" wrapText="1"/>
      <protection locked="0"/>
    </xf>
    <xf numFmtId="164" fontId="22" fillId="9" borderId="1" xfId="0" applyNumberFormat="1" applyFont="1" applyFill="1" applyBorder="1" applyAlignment="1" applyProtection="1">
      <alignment horizontal="center" vertical="center"/>
      <protection locked="0"/>
    </xf>
    <xf numFmtId="179" fontId="22" fillId="3" borderId="1" xfId="0" applyNumberFormat="1" applyFont="1" applyFill="1" applyBorder="1" applyAlignment="1" applyProtection="1">
      <alignment horizontal="center" vertical="center"/>
      <protection locked="0"/>
    </xf>
    <xf numFmtId="180" fontId="16" fillId="8" borderId="1" xfId="0" applyNumberFormat="1" applyFont="1" applyFill="1" applyBorder="1" applyAlignment="1" applyProtection="1">
      <alignment horizontal="center" vertical="center"/>
      <protection locked="0"/>
    </xf>
    <xf numFmtId="3" fontId="16" fillId="8" borderId="1" xfId="0" applyNumberFormat="1" applyFont="1" applyFill="1" applyBorder="1" applyAlignment="1" applyProtection="1">
      <alignment horizontal="center" vertical="center"/>
      <protection locked="0"/>
    </xf>
    <xf numFmtId="0" fontId="0" fillId="0" borderId="1" xfId="0" applyBorder="1"/>
    <xf numFmtId="0" fontId="35" fillId="0" borderId="1" xfId="0" applyFont="1" applyBorder="1" applyAlignment="1">
      <alignment vertical="center"/>
    </xf>
    <xf numFmtId="0" fontId="35" fillId="37" borderId="1" xfId="0" applyFont="1" applyFill="1" applyBorder="1" applyAlignment="1">
      <alignment vertical="center"/>
    </xf>
    <xf numFmtId="0" fontId="36" fillId="4" borderId="1" xfId="0" applyFont="1" applyFill="1" applyBorder="1" applyAlignment="1">
      <alignment horizontal="center" vertical="center" wrapText="1"/>
    </xf>
    <xf numFmtId="0" fontId="36" fillId="0" borderId="6" xfId="0" applyFont="1" applyBorder="1" applyAlignment="1">
      <alignment horizontal="center" vertical="center" wrapText="1"/>
    </xf>
    <xf numFmtId="0" fontId="36" fillId="17" borderId="1" xfId="0" applyFont="1" applyFill="1" applyBorder="1" applyAlignment="1">
      <alignment horizontal="center" vertical="center" wrapText="1"/>
    </xf>
    <xf numFmtId="0" fontId="36" fillId="17" borderId="6" xfId="0" applyFont="1" applyFill="1" applyBorder="1" applyAlignment="1">
      <alignment horizontal="center" vertical="center" wrapText="1"/>
    </xf>
    <xf numFmtId="0" fontId="36" fillId="17" borderId="3" xfId="0" applyFont="1" applyFill="1" applyBorder="1" applyAlignment="1">
      <alignment horizontal="center" vertical="center" wrapText="1"/>
    </xf>
    <xf numFmtId="0" fontId="38" fillId="17" borderId="6" xfId="6" applyFont="1" applyFill="1" applyBorder="1" applyAlignment="1">
      <alignment vertical="center" wrapText="1"/>
    </xf>
    <xf numFmtId="0" fontId="36" fillId="17" borderId="1" xfId="0" quotePrefix="1" applyFont="1" applyFill="1" applyBorder="1" applyAlignment="1">
      <alignment horizontal="center" vertical="center" wrapText="1"/>
    </xf>
    <xf numFmtId="0" fontId="36" fillId="0" borderId="1" xfId="0" applyFont="1" applyBorder="1" applyAlignment="1">
      <alignment vertical="center" wrapText="1"/>
    </xf>
    <xf numFmtId="0" fontId="36" fillId="0" borderId="1" xfId="0" applyFont="1" applyBorder="1" applyAlignment="1">
      <alignment vertical="center"/>
    </xf>
    <xf numFmtId="44" fontId="36" fillId="2" borderId="1" xfId="0" applyNumberFormat="1" applyFont="1" applyFill="1" applyBorder="1" applyAlignment="1">
      <alignment horizontal="center" vertical="center"/>
    </xf>
    <xf numFmtId="0" fontId="7" fillId="0" borderId="0" xfId="0" applyFont="1" applyAlignment="1">
      <alignment vertical="center" wrapText="1"/>
    </xf>
    <xf numFmtId="0" fontId="0" fillId="0" borderId="1" xfId="0" applyBorder="1" applyAlignment="1">
      <alignment horizontal="center" vertical="center"/>
    </xf>
    <xf numFmtId="0" fontId="36" fillId="4" borderId="1" xfId="6" applyFont="1" applyFill="1" applyBorder="1" applyAlignment="1">
      <alignment horizontal="center" vertical="center" wrapText="1"/>
    </xf>
    <xf numFmtId="0" fontId="25" fillId="2" borderId="0" xfId="6" applyFont="1" applyFill="1" applyAlignment="1">
      <alignment vertical="center"/>
    </xf>
    <xf numFmtId="0" fontId="25" fillId="2" borderId="0" xfId="0" applyFont="1" applyFill="1"/>
    <xf numFmtId="0" fontId="39" fillId="2" borderId="0" xfId="0" applyFont="1" applyFill="1"/>
    <xf numFmtId="0" fontId="25" fillId="2" borderId="0" xfId="0" applyFont="1" applyFill="1" applyAlignment="1">
      <alignment vertical="center"/>
    </xf>
    <xf numFmtId="0" fontId="41" fillId="17" borderId="0" xfId="1" applyNumberFormat="1" applyFont="1" applyFill="1" applyBorder="1" applyAlignment="1">
      <alignment horizontal="center" vertical="center" wrapText="1"/>
    </xf>
    <xf numFmtId="0" fontId="25" fillId="0" borderId="0" xfId="0" applyFont="1"/>
    <xf numFmtId="0" fontId="7" fillId="9" borderId="1" xfId="6" applyFill="1" applyBorder="1" applyAlignment="1" applyProtection="1">
      <alignment horizontal="center" vertical="center" wrapText="1"/>
      <protection locked="0"/>
    </xf>
    <xf numFmtId="10" fontId="0" fillId="2" borderId="0" xfId="24" applyNumberFormat="1" applyFont="1" applyFill="1" applyAlignment="1">
      <alignment vertical="center"/>
    </xf>
    <xf numFmtId="3" fontId="36" fillId="39" borderId="1" xfId="0" applyNumberFormat="1" applyFont="1" applyFill="1" applyBorder="1" applyAlignment="1" applyProtection="1">
      <alignment horizontal="center" vertical="center"/>
      <protection locked="0"/>
    </xf>
    <xf numFmtId="0" fontId="25" fillId="2" borderId="0" xfId="6" applyFont="1" applyFill="1" applyAlignment="1">
      <alignment horizontal="center" vertical="center"/>
    </xf>
    <xf numFmtId="0" fontId="43" fillId="2" borderId="0" xfId="6" applyFont="1" applyFill="1" applyAlignment="1">
      <alignment horizontal="center" vertical="center"/>
    </xf>
    <xf numFmtId="0" fontId="43" fillId="2" borderId="0" xfId="6" applyFont="1" applyFill="1" applyAlignment="1">
      <alignment vertical="center"/>
    </xf>
    <xf numFmtId="0" fontId="43" fillId="17" borderId="0" xfId="6" applyFont="1" applyFill="1" applyAlignment="1">
      <alignment horizontal="center" vertical="center"/>
    </xf>
    <xf numFmtId="0" fontId="43" fillId="17" borderId="0" xfId="6" applyFont="1" applyFill="1" applyAlignment="1">
      <alignment vertical="center"/>
    </xf>
    <xf numFmtId="0" fontId="39" fillId="2" borderId="0" xfId="0" applyFont="1" applyFill="1" applyAlignment="1">
      <alignment vertical="center"/>
    </xf>
    <xf numFmtId="0" fontId="0" fillId="0" borderId="0" xfId="0" applyAlignment="1">
      <alignment horizontal="center" vertical="center"/>
    </xf>
    <xf numFmtId="0" fontId="39" fillId="17" borderId="0" xfId="0" applyFont="1" applyFill="1" applyAlignment="1">
      <alignment vertical="center"/>
    </xf>
    <xf numFmtId="0" fontId="44" fillId="2" borderId="0" xfId="0" applyFont="1" applyFill="1" applyAlignment="1">
      <alignment vertical="center"/>
    </xf>
    <xf numFmtId="0" fontId="25" fillId="17" borderId="0" xfId="0" applyFont="1" applyFill="1" applyAlignment="1">
      <alignment vertical="center"/>
    </xf>
    <xf numFmtId="0" fontId="45" fillId="9" borderId="1" xfId="25" applyFont="1" applyFill="1" applyBorder="1" applyAlignment="1" applyProtection="1">
      <alignment horizontal="center" vertical="center" wrapText="1"/>
      <protection locked="0"/>
    </xf>
    <xf numFmtId="172" fontId="46" fillId="12" borderId="1" xfId="25" applyNumberFormat="1" applyFont="1" applyFill="1" applyBorder="1" applyAlignment="1" applyProtection="1">
      <alignment horizontal="center" vertical="center"/>
      <protection locked="0"/>
    </xf>
    <xf numFmtId="164" fontId="46" fillId="12" borderId="1" xfId="25" applyNumberFormat="1" applyFont="1" applyFill="1" applyBorder="1" applyAlignment="1" applyProtection="1">
      <alignment horizontal="center" vertical="center"/>
      <protection locked="0"/>
    </xf>
    <xf numFmtId="2" fontId="47" fillId="9" borderId="1" xfId="0" applyNumberFormat="1" applyFont="1" applyFill="1" applyBorder="1" applyAlignment="1" applyProtection="1">
      <alignment horizontal="center" vertical="center"/>
      <protection locked="0"/>
    </xf>
    <xf numFmtId="4" fontId="46" fillId="12" borderId="1" xfId="25" applyNumberFormat="1" applyFont="1" applyFill="1" applyBorder="1" applyAlignment="1" applyProtection="1">
      <alignment horizontal="center" vertical="center"/>
      <protection locked="0"/>
    </xf>
    <xf numFmtId="4" fontId="47" fillId="9" borderId="1" xfId="0" applyNumberFormat="1" applyFont="1" applyFill="1" applyBorder="1" applyAlignment="1" applyProtection="1">
      <alignment horizontal="center" vertical="center"/>
      <protection locked="0"/>
    </xf>
    <xf numFmtId="2" fontId="0" fillId="0" borderId="0" xfId="0" applyNumberFormat="1"/>
    <xf numFmtId="0" fontId="39" fillId="2" borderId="0" xfId="6" applyFont="1" applyFill="1" applyAlignment="1">
      <alignment vertical="center"/>
    </xf>
    <xf numFmtId="1" fontId="7" fillId="9" borderId="1" xfId="0" applyNumberFormat="1" applyFont="1" applyFill="1" applyBorder="1" applyAlignment="1" applyProtection="1">
      <alignment horizontal="left" vertical="center" wrapText="1"/>
      <protection locked="0"/>
    </xf>
    <xf numFmtId="0" fontId="36" fillId="0" borderId="1" xfId="0" applyFont="1" applyBorder="1" applyAlignment="1">
      <alignment horizontal="center" vertical="center" wrapText="1"/>
    </xf>
    <xf numFmtId="0" fontId="7" fillId="2" borderId="0" xfId="0" applyFont="1" applyFill="1"/>
    <xf numFmtId="172" fontId="18" fillId="17" borderId="0" xfId="1" applyNumberFormat="1" applyFont="1" applyFill="1" applyBorder="1" applyAlignment="1">
      <alignment horizontal="center" vertical="center" wrapText="1"/>
    </xf>
    <xf numFmtId="43" fontId="7" fillId="17" borderId="8" xfId="0" applyNumberFormat="1" applyFont="1" applyFill="1" applyBorder="1" applyAlignment="1">
      <alignment horizontal="center" vertical="center" wrapText="1"/>
    </xf>
    <xf numFmtId="172" fontId="7" fillId="17" borderId="8" xfId="0" applyNumberFormat="1" applyFont="1" applyFill="1" applyBorder="1" applyAlignment="1">
      <alignment horizontal="center" vertical="center" wrapText="1"/>
    </xf>
    <xf numFmtId="1" fontId="39" fillId="2" borderId="0" xfId="6" applyNumberFormat="1" applyFont="1" applyFill="1" applyAlignment="1">
      <alignment vertical="center"/>
    </xf>
    <xf numFmtId="0" fontId="14" fillId="2" borderId="0" xfId="3" applyFill="1" applyAlignment="1" applyProtection="1">
      <alignment horizontal="center" vertical="center"/>
    </xf>
    <xf numFmtId="49" fontId="7" fillId="9" borderId="1" xfId="0" quotePrefix="1" applyNumberFormat="1" applyFont="1" applyFill="1" applyBorder="1" applyAlignment="1" applyProtection="1">
      <alignment horizontal="center" vertical="center" wrapText="1"/>
      <protection locked="0"/>
    </xf>
    <xf numFmtId="1" fontId="7" fillId="9" borderId="1" xfId="6" applyNumberFormat="1" applyFill="1" applyBorder="1" applyAlignment="1" applyProtection="1">
      <alignment horizontal="center" vertical="center" wrapText="1"/>
      <protection locked="0"/>
    </xf>
    <xf numFmtId="49" fontId="7" fillId="9" borderId="1" xfId="0" applyNumberFormat="1" applyFont="1" applyFill="1" applyBorder="1" applyAlignment="1" applyProtection="1">
      <alignment horizontal="center" vertical="center" wrapText="1"/>
      <protection locked="0"/>
    </xf>
    <xf numFmtId="0" fontId="25" fillId="2" borderId="0" xfId="0" applyFont="1" applyFill="1" applyAlignment="1">
      <alignment horizontal="center" vertical="center"/>
    </xf>
    <xf numFmtId="0" fontId="25" fillId="17" borderId="0" xfId="0" applyFont="1" applyFill="1" applyAlignment="1">
      <alignment horizontal="center" vertical="center"/>
    </xf>
    <xf numFmtId="0" fontId="40" fillId="2" borderId="0" xfId="0" applyFont="1" applyFill="1" applyAlignment="1">
      <alignment horizontal="center" vertical="center"/>
    </xf>
    <xf numFmtId="0" fontId="25" fillId="2" borderId="0" xfId="0" applyFont="1" applyFill="1" applyAlignment="1">
      <alignment horizontal="center"/>
    </xf>
    <xf numFmtId="0" fontId="25" fillId="17" borderId="0" xfId="0" applyFont="1" applyFill="1" applyAlignment="1">
      <alignment horizontal="center"/>
    </xf>
    <xf numFmtId="0" fontId="22" fillId="8" borderId="1" xfId="0" applyFont="1" applyFill="1" applyBorder="1" applyAlignment="1">
      <alignment horizontal="center" vertical="center" wrapText="1"/>
    </xf>
    <xf numFmtId="49" fontId="25" fillId="2" borderId="0" xfId="0" applyNumberFormat="1" applyFont="1" applyFill="1" applyAlignment="1">
      <alignment vertical="center"/>
    </xf>
    <xf numFmtId="49" fontId="38" fillId="8" borderId="1" xfId="0" applyNumberFormat="1" applyFont="1" applyFill="1" applyBorder="1" applyAlignment="1" applyProtection="1">
      <alignment horizontal="center" vertical="center" wrapText="1"/>
      <protection locked="0"/>
    </xf>
    <xf numFmtId="3" fontId="38" fillId="8" borderId="1" xfId="0" applyNumberFormat="1" applyFont="1" applyFill="1" applyBorder="1" applyAlignment="1" applyProtection="1">
      <alignment horizontal="center" vertical="center" wrapText="1"/>
      <protection locked="0"/>
    </xf>
    <xf numFmtId="49" fontId="49" fillId="8" borderId="1" xfId="0" applyNumberFormat="1" applyFont="1" applyFill="1" applyBorder="1" applyAlignment="1" applyProtection="1">
      <alignment horizontal="center" vertical="center" wrapText="1"/>
      <protection locked="0"/>
    </xf>
    <xf numFmtId="0" fontId="49" fillId="8" borderId="1" xfId="0" applyFont="1" applyFill="1" applyBorder="1" applyAlignment="1" applyProtection="1">
      <alignment horizontal="center" vertical="center" wrapText="1"/>
      <protection locked="0"/>
    </xf>
    <xf numFmtId="3" fontId="49" fillId="8" borderId="1" xfId="0" applyNumberFormat="1" applyFont="1" applyFill="1" applyBorder="1" applyAlignment="1" applyProtection="1">
      <alignment horizontal="center" vertical="center" wrapText="1"/>
      <protection locked="0"/>
    </xf>
    <xf numFmtId="0" fontId="7" fillId="0" borderId="0" xfId="0" quotePrefix="1" applyFont="1" applyAlignment="1">
      <alignment horizontal="left" wrapText="1"/>
    </xf>
    <xf numFmtId="0" fontId="21" fillId="0" borderId="0" xfId="0" quotePrefix="1" applyFont="1" applyAlignment="1">
      <alignment horizontal="left" vertical="top" wrapText="1"/>
    </xf>
    <xf numFmtId="0" fontId="7" fillId="0" borderId="0" xfId="0" quotePrefix="1" applyFont="1" applyAlignment="1" applyProtection="1">
      <alignment horizontal="left" vertical="top" wrapText="1"/>
      <protection locked="0"/>
    </xf>
    <xf numFmtId="0" fontId="7" fillId="0" borderId="0" xfId="0" applyFont="1" applyAlignment="1" applyProtection="1">
      <alignment horizontal="left" vertical="top" wrapText="1"/>
      <protection locked="0"/>
    </xf>
    <xf numFmtId="0" fontId="16" fillId="0" borderId="0" xfId="0" quotePrefix="1" applyFont="1" applyAlignment="1">
      <alignment horizontal="left" vertical="top" wrapText="1"/>
    </xf>
    <xf numFmtId="49" fontId="12" fillId="6" borderId="0" xfId="1" applyNumberFormat="1" applyFill="1" applyAlignment="1" applyProtection="1">
      <alignment horizontal="center" vertical="center" wrapText="1"/>
      <protection locked="0"/>
    </xf>
    <xf numFmtId="49" fontId="12" fillId="6" borderId="0" xfId="1" applyNumberFormat="1" applyFill="1" applyAlignment="1" applyProtection="1">
      <alignment horizontal="left" vertical="center" wrapText="1"/>
      <protection locked="0"/>
    </xf>
    <xf numFmtId="0" fontId="7" fillId="2" borderId="8" xfId="6" quotePrefix="1" applyFill="1" applyBorder="1" applyAlignment="1">
      <alignment horizontal="center" vertical="center" wrapText="1"/>
    </xf>
    <xf numFmtId="0" fontId="31" fillId="0" borderId="13" xfId="15" quotePrefix="1" applyFill="1" applyBorder="1" applyAlignment="1">
      <alignment horizontal="left" vertical="top" wrapText="1"/>
    </xf>
    <xf numFmtId="0" fontId="31" fillId="0" borderId="8" xfId="15" quotePrefix="1" applyFill="1" applyBorder="1" applyAlignment="1">
      <alignment horizontal="left" vertical="top" wrapText="1"/>
    </xf>
    <xf numFmtId="0" fontId="8" fillId="0" borderId="1" xfId="0" applyFont="1" applyBorder="1" applyAlignment="1">
      <alignment horizontal="left" vertical="center" wrapText="1" indent="1"/>
    </xf>
    <xf numFmtId="0" fontId="7" fillId="0" borderId="3" xfId="0" applyFont="1" applyBorder="1" applyAlignment="1">
      <alignment horizontal="left" vertical="center" wrapText="1"/>
    </xf>
    <xf numFmtId="0" fontId="7" fillId="0" borderId="4" xfId="0" applyFont="1" applyBorder="1" applyAlignment="1">
      <alignment horizontal="left" vertical="center" wrapText="1"/>
    </xf>
    <xf numFmtId="0" fontId="7" fillId="0" borderId="5" xfId="0" applyFont="1" applyBorder="1" applyAlignment="1">
      <alignment horizontal="left" vertical="center" wrapText="1"/>
    </xf>
    <xf numFmtId="0" fontId="8" fillId="0" borderId="1" xfId="0" applyFont="1" applyBorder="1" applyAlignment="1">
      <alignment horizontal="left" vertical="center" wrapText="1"/>
    </xf>
    <xf numFmtId="0" fontId="18" fillId="6" borderId="1" xfId="1" applyNumberFormat="1" applyFont="1" applyFill="1" applyBorder="1" applyAlignment="1">
      <alignment horizontal="center" vertical="center" wrapText="1"/>
    </xf>
    <xf numFmtId="172" fontId="22" fillId="19" borderId="3" xfId="0" applyNumberFormat="1" applyFont="1" applyFill="1" applyBorder="1" applyAlignment="1" applyProtection="1">
      <alignment horizontal="center" vertical="center"/>
      <protection locked="0"/>
    </xf>
    <xf numFmtId="172" fontId="22" fillId="19" borderId="5" xfId="0" applyNumberFormat="1" applyFont="1" applyFill="1" applyBorder="1" applyAlignment="1" applyProtection="1">
      <alignment horizontal="center" vertical="center"/>
      <protection locked="0"/>
    </xf>
    <xf numFmtId="0" fontId="36" fillId="0" borderId="1" xfId="0" applyFont="1" applyBorder="1" applyAlignment="1">
      <alignment horizontal="center" vertical="center" wrapText="1"/>
    </xf>
    <xf numFmtId="0" fontId="8" fillId="7" borderId="3" xfId="0" applyFont="1" applyFill="1" applyBorder="1" applyAlignment="1" applyProtection="1">
      <alignment horizontal="center" vertical="center" wrapText="1"/>
      <protection locked="0"/>
    </xf>
    <xf numFmtId="0" fontId="8" fillId="7" borderId="5" xfId="0" applyFont="1" applyFill="1" applyBorder="1" applyAlignment="1" applyProtection="1">
      <alignment horizontal="center" vertical="center" wrapText="1"/>
      <protection locked="0"/>
    </xf>
    <xf numFmtId="0" fontId="37" fillId="18" borderId="1" xfId="0" applyFont="1" applyFill="1" applyBorder="1" applyAlignment="1" applyProtection="1">
      <alignment horizontal="center" vertical="center" wrapText="1"/>
      <protection locked="0"/>
    </xf>
    <xf numFmtId="0" fontId="36" fillId="38" borderId="1" xfId="0" applyFont="1" applyFill="1" applyBorder="1" applyAlignment="1">
      <alignment horizontal="center" vertical="center" wrapText="1"/>
    </xf>
    <xf numFmtId="0" fontId="7" fillId="2" borderId="0" xfId="0" quotePrefix="1" applyFont="1" applyFill="1" applyAlignment="1">
      <alignment horizontal="center" vertical="center" wrapText="1"/>
    </xf>
    <xf numFmtId="0" fontId="18" fillId="6" borderId="3" xfId="1" applyNumberFormat="1" applyFont="1" applyFill="1" applyBorder="1" applyAlignment="1">
      <alignment horizontal="center" vertical="center" wrapText="1"/>
    </xf>
    <xf numFmtId="0" fontId="18" fillId="6" borderId="4" xfId="1" applyNumberFormat="1" applyFont="1" applyFill="1" applyBorder="1" applyAlignment="1">
      <alignment horizontal="center" vertical="center" wrapText="1"/>
    </xf>
    <xf numFmtId="0" fontId="18" fillId="6" borderId="5" xfId="1" applyNumberFormat="1" applyFont="1" applyFill="1" applyBorder="1" applyAlignment="1">
      <alignment horizontal="center" vertical="center" wrapText="1"/>
    </xf>
    <xf numFmtId="0" fontId="7" fillId="2" borderId="0" xfId="6" quotePrefix="1" applyFill="1" applyAlignment="1">
      <alignment horizontal="center" vertical="center" wrapText="1"/>
    </xf>
    <xf numFmtId="0" fontId="8" fillId="7" borderId="11" xfId="0" applyFont="1" applyFill="1" applyBorder="1" applyAlignment="1" applyProtection="1">
      <alignment horizontal="center" vertical="center" wrapText="1"/>
      <protection locked="0"/>
    </xf>
    <xf numFmtId="0" fontId="8" fillId="7" borderId="0" xfId="0" applyFont="1" applyFill="1" applyAlignment="1" applyProtection="1">
      <alignment horizontal="center" vertical="center" wrapText="1"/>
      <protection locked="0"/>
    </xf>
    <xf numFmtId="0" fontId="8" fillId="0" borderId="1" xfId="0" applyFont="1" applyBorder="1" applyAlignment="1">
      <alignment horizontal="center" vertical="center" wrapText="1"/>
    </xf>
    <xf numFmtId="0" fontId="7" fillId="2" borderId="8" xfId="6" quotePrefix="1" applyFill="1" applyBorder="1" applyAlignment="1">
      <alignment horizontal="left" vertical="center" wrapText="1"/>
    </xf>
    <xf numFmtId="0" fontId="48" fillId="0" borderId="16" xfId="0" applyFont="1" applyBorder="1" applyAlignment="1">
      <alignment horizontal="center" vertical="center" wrapText="1"/>
    </xf>
    <xf numFmtId="0" fontId="48" fillId="0" borderId="17" xfId="0" applyFont="1" applyBorder="1" applyAlignment="1">
      <alignment horizontal="center" vertical="center" wrapText="1"/>
    </xf>
    <xf numFmtId="172" fontId="48" fillId="0" borderId="18" xfId="0" applyNumberFormat="1" applyFont="1" applyBorder="1" applyAlignment="1">
      <alignment horizontal="center" vertical="center" wrapText="1"/>
    </xf>
    <xf numFmtId="0" fontId="48" fillId="0" borderId="11" xfId="0" applyFont="1" applyBorder="1" applyAlignment="1">
      <alignment horizontal="center" vertical="center" wrapText="1"/>
    </xf>
    <xf numFmtId="0" fontId="48" fillId="0" borderId="0" xfId="0" applyFont="1" applyAlignment="1">
      <alignment horizontal="center" vertical="center" wrapText="1"/>
    </xf>
    <xf numFmtId="172" fontId="48" fillId="0" borderId="12" xfId="0" applyNumberFormat="1" applyFont="1" applyBorder="1" applyAlignment="1">
      <alignment horizontal="center" vertical="center" wrapText="1"/>
    </xf>
    <xf numFmtId="0" fontId="48" fillId="0" borderId="13" xfId="0" applyFont="1" applyBorder="1" applyAlignment="1">
      <alignment horizontal="center" vertical="center" wrapText="1"/>
    </xf>
    <xf numFmtId="0" fontId="48" fillId="0" borderId="8" xfId="0" applyFont="1" applyBorder="1" applyAlignment="1">
      <alignment horizontal="center" vertical="center" wrapText="1"/>
    </xf>
    <xf numFmtId="172" fontId="48" fillId="0" borderId="14" xfId="0" applyNumberFormat="1" applyFont="1" applyBorder="1" applyAlignment="1">
      <alignment horizontal="center" vertical="center" wrapText="1"/>
    </xf>
    <xf numFmtId="0" fontId="48" fillId="0" borderId="18" xfId="0" applyFont="1" applyBorder="1" applyAlignment="1">
      <alignment horizontal="center" vertical="center" wrapText="1"/>
    </xf>
    <xf numFmtId="0" fontId="48" fillId="0" borderId="12" xfId="0" applyFont="1" applyBorder="1" applyAlignment="1">
      <alignment horizontal="center" vertical="center" wrapText="1"/>
    </xf>
    <xf numFmtId="0" fontId="48" fillId="0" borderId="14" xfId="0" applyFont="1" applyBorder="1" applyAlignment="1">
      <alignment horizontal="center" vertical="center" wrapText="1"/>
    </xf>
    <xf numFmtId="0" fontId="8" fillId="7" borderId="1" xfId="0" applyFont="1" applyFill="1" applyBorder="1" applyAlignment="1">
      <alignment horizontal="center" vertical="center" wrapText="1"/>
    </xf>
    <xf numFmtId="0" fontId="10" fillId="0" borderId="1" xfId="0" applyFont="1" applyBorder="1" applyAlignment="1">
      <alignment vertical="top" wrapText="1"/>
    </xf>
    <xf numFmtId="0" fontId="31" fillId="0" borderId="13" xfId="15" quotePrefix="1" applyFill="1" applyBorder="1" applyAlignment="1" applyProtection="1">
      <alignment horizontal="left" vertical="center" wrapText="1"/>
    </xf>
    <xf numFmtId="0" fontId="31" fillId="0" borderId="8" xfId="15" quotePrefix="1" applyFill="1" applyBorder="1" applyAlignment="1" applyProtection="1">
      <alignment horizontal="left" vertical="center" wrapText="1"/>
    </xf>
    <xf numFmtId="0" fontId="31" fillId="0" borderId="13" xfId="15" quotePrefix="1" applyFill="1" applyBorder="1" applyAlignment="1" applyProtection="1">
      <alignment horizontal="center" vertical="center" wrapText="1"/>
    </xf>
    <xf numFmtId="0" fontId="31" fillId="0" borderId="8" xfId="15" quotePrefix="1" applyFill="1" applyBorder="1" applyAlignment="1" applyProtection="1">
      <alignment horizontal="center" vertical="center" wrapText="1"/>
    </xf>
    <xf numFmtId="0" fontId="31" fillId="0" borderId="14" xfId="15" quotePrefix="1" applyFill="1" applyBorder="1" applyAlignment="1" applyProtection="1">
      <alignment horizontal="center" vertical="center" wrapText="1"/>
    </xf>
    <xf numFmtId="0" fontId="18" fillId="6" borderId="1" xfId="1" applyNumberFormat="1" applyFont="1" applyFill="1" applyBorder="1" applyAlignment="1" applyProtection="1">
      <alignment horizontal="center" vertical="center" wrapText="1"/>
    </xf>
    <xf numFmtId="0" fontId="38" fillId="17" borderId="1" xfId="0" applyFont="1" applyFill="1" applyBorder="1" applyAlignment="1">
      <alignment horizontal="left" vertical="center" wrapText="1"/>
    </xf>
    <xf numFmtId="0" fontId="36" fillId="17" borderId="1" xfId="0" applyFont="1" applyFill="1" applyBorder="1" applyAlignment="1">
      <alignment horizontal="left" vertical="center" wrapText="1"/>
    </xf>
    <xf numFmtId="0" fontId="8" fillId="0" borderId="3" xfId="0" applyFont="1" applyBorder="1" applyAlignment="1">
      <alignment horizontal="left" vertical="center" wrapText="1" indent="1"/>
    </xf>
    <xf numFmtId="0" fontId="8" fillId="0" borderId="5" xfId="0" applyFont="1" applyBorder="1" applyAlignment="1">
      <alignment horizontal="left" vertical="center" wrapText="1" inden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7" fillId="0" borderId="5" xfId="0" applyFont="1" applyBorder="1" applyAlignment="1">
      <alignment horizontal="center" vertical="center" wrapText="1"/>
    </xf>
    <xf numFmtId="0" fontId="7" fillId="0" borderId="8" xfId="0" applyFont="1" applyBorder="1" applyAlignment="1">
      <alignment horizontal="left" vertical="center" wrapText="1"/>
    </xf>
    <xf numFmtId="0" fontId="0" fillId="0" borderId="8" xfId="0" applyBorder="1" applyAlignment="1">
      <alignment horizontal="left" vertical="center" wrapText="1"/>
    </xf>
    <xf numFmtId="0" fontId="8" fillId="7" borderId="6" xfId="0" applyFont="1" applyFill="1" applyBorder="1" applyAlignment="1" applyProtection="1">
      <alignment horizontal="center" vertical="center" wrapText="1"/>
      <protection locked="0"/>
    </xf>
    <xf numFmtId="0" fontId="8" fillId="7" borderId="2" xfId="0" applyFont="1" applyFill="1" applyBorder="1" applyAlignment="1" applyProtection="1">
      <alignment horizontal="center" vertical="center" wrapText="1"/>
      <protection locked="0"/>
    </xf>
    <xf numFmtId="0" fontId="8" fillId="7" borderId="4" xfId="0" applyFont="1" applyFill="1" applyBorder="1" applyAlignment="1" applyProtection="1">
      <alignment horizontal="center" vertical="center" wrapText="1"/>
      <protection locked="0"/>
    </xf>
    <xf numFmtId="0" fontId="0" fillId="2" borderId="0" xfId="0" quotePrefix="1" applyFill="1" applyAlignment="1">
      <alignment horizontal="center" vertical="center" wrapText="1"/>
    </xf>
    <xf numFmtId="0" fontId="18" fillId="6" borderId="13" xfId="1" applyNumberFormat="1" applyFont="1" applyFill="1" applyBorder="1" applyAlignment="1">
      <alignment horizontal="center" vertical="center" wrapText="1"/>
    </xf>
    <xf numFmtId="0" fontId="18" fillId="6" borderId="8" xfId="1" applyNumberFormat="1" applyFont="1" applyFill="1" applyBorder="1" applyAlignment="1">
      <alignment horizontal="center" vertical="center" wrapText="1"/>
    </xf>
    <xf numFmtId="0" fontId="18" fillId="6" borderId="11" xfId="1" applyNumberFormat="1" applyFont="1" applyFill="1" applyBorder="1" applyAlignment="1">
      <alignment horizontal="center" vertical="center" wrapText="1"/>
    </xf>
    <xf numFmtId="0" fontId="18" fillId="6" borderId="0" xfId="1" applyNumberFormat="1" applyFont="1" applyFill="1" applyBorder="1" applyAlignment="1">
      <alignment horizontal="center" vertical="center" wrapText="1"/>
    </xf>
    <xf numFmtId="0" fontId="31" fillId="17" borderId="0" xfId="15" quotePrefix="1" applyFill="1" applyBorder="1" applyAlignment="1">
      <alignment horizontal="left" vertical="top" wrapText="1"/>
    </xf>
    <xf numFmtId="0" fontId="8" fillId="7" borderId="6" xfId="0" applyFont="1" applyFill="1" applyBorder="1" applyAlignment="1" applyProtection="1">
      <alignment vertical="center" wrapText="1"/>
      <protection locked="0"/>
    </xf>
    <xf numFmtId="0" fontId="8" fillId="7" borderId="15" xfId="0" applyFont="1" applyFill="1" applyBorder="1" applyAlignment="1" applyProtection="1">
      <alignment vertical="center" wrapText="1"/>
      <protection locked="0"/>
    </xf>
    <xf numFmtId="0" fontId="8" fillId="7" borderId="2" xfId="0" applyFont="1" applyFill="1" applyBorder="1" applyAlignment="1" applyProtection="1">
      <alignment vertical="center" wrapText="1"/>
      <protection locked="0"/>
    </xf>
    <xf numFmtId="0" fontId="8" fillId="7" borderId="6" xfId="0" applyFont="1" applyFill="1" applyBorder="1" applyAlignment="1" applyProtection="1">
      <alignment vertical="center"/>
      <protection locked="0"/>
    </xf>
    <xf numFmtId="0" fontId="8" fillId="7" borderId="15" xfId="0" applyFont="1" applyFill="1" applyBorder="1" applyAlignment="1" applyProtection="1">
      <alignment vertical="center"/>
      <protection locked="0"/>
    </xf>
    <xf numFmtId="0" fontId="8" fillId="7" borderId="2" xfId="0" applyFont="1" applyFill="1" applyBorder="1" applyAlignment="1" applyProtection="1">
      <alignment vertical="center"/>
      <protection locked="0"/>
    </xf>
    <xf numFmtId="0" fontId="27" fillId="6" borderId="3" xfId="1" applyNumberFormat="1" applyFont="1" applyFill="1" applyBorder="1" applyAlignment="1" applyProtection="1">
      <alignment horizontal="center" vertical="center" wrapText="1"/>
    </xf>
    <xf numFmtId="0" fontId="27" fillId="6" borderId="4" xfId="1" applyNumberFormat="1" applyFont="1" applyFill="1" applyBorder="1" applyAlignment="1" applyProtection="1">
      <alignment horizontal="center" vertical="center" wrapText="1"/>
    </xf>
    <xf numFmtId="0" fontId="27" fillId="6" borderId="5" xfId="1" applyNumberFormat="1" applyFont="1" applyFill="1" applyBorder="1" applyAlignment="1" applyProtection="1">
      <alignment horizontal="center" vertical="center" wrapText="1"/>
    </xf>
    <xf numFmtId="0" fontId="8" fillId="7" borderId="3" xfId="0" applyFont="1" applyFill="1" applyBorder="1" applyAlignment="1">
      <alignment horizontal="left" vertical="center" wrapText="1"/>
    </xf>
    <xf numFmtId="0" fontId="8" fillId="7" borderId="4" xfId="0" applyFont="1" applyFill="1" applyBorder="1" applyAlignment="1">
      <alignment horizontal="left" vertical="center" wrapText="1"/>
    </xf>
    <xf numFmtId="0" fontId="8" fillId="7" borderId="5" xfId="0" applyFont="1" applyFill="1" applyBorder="1" applyAlignment="1">
      <alignment horizontal="left" vertical="center" wrapText="1"/>
    </xf>
    <xf numFmtId="0" fontId="27" fillId="6" borderId="3" xfId="1" applyNumberFormat="1" applyFont="1" applyFill="1" applyBorder="1" applyAlignment="1" applyProtection="1">
      <alignment horizontal="left" vertical="center" wrapText="1"/>
    </xf>
    <xf numFmtId="0" fontId="27" fillId="6" borderId="4" xfId="1" applyNumberFormat="1" applyFont="1" applyFill="1" applyBorder="1" applyAlignment="1" applyProtection="1">
      <alignment horizontal="left" vertical="center" wrapText="1"/>
    </xf>
    <xf numFmtId="0" fontId="27" fillId="6" borderId="5" xfId="1" applyNumberFormat="1" applyFont="1" applyFill="1" applyBorder="1" applyAlignment="1" applyProtection="1">
      <alignment horizontal="left" vertical="center" wrapText="1"/>
    </xf>
    <xf numFmtId="0" fontId="7" fillId="0" borderId="0" xfId="0" quotePrefix="1" applyFont="1" applyAlignment="1">
      <alignment horizontal="left" vertical="top" wrapText="1"/>
    </xf>
    <xf numFmtId="0" fontId="7" fillId="0" borderId="0" xfId="0" quotePrefix="1" applyFont="1" applyAlignment="1">
      <alignment horizontal="left"/>
    </xf>
  </cellXfs>
  <cellStyles count="26">
    <cellStyle name="40% - Accent1" xfId="9" builtinId="31"/>
    <cellStyle name="40% - Accent1 2" xfId="17" xr:uid="{00000000-0005-0000-0000-000001000000}"/>
    <cellStyle name="40% - Accent4" xfId="12" builtinId="43"/>
    <cellStyle name="40% - Accent4 2" xfId="18" xr:uid="{00000000-0005-0000-0000-000003000000}"/>
    <cellStyle name="60% - Accent2" xfId="10" builtinId="36"/>
    <cellStyle name="Accent1" xfId="8" builtinId="29"/>
    <cellStyle name="Accent4" xfId="11" builtinId="41"/>
    <cellStyle name="Accent6" xfId="13" builtinId="49"/>
    <cellStyle name="Comma 2" xfId="7" xr:uid="{00000000-0005-0000-0000-000008000000}"/>
    <cellStyle name="Heading 2" xfId="4" builtinId="17"/>
    <cellStyle name="Heading 3" xfId="5" builtinId="18"/>
    <cellStyle name="Heading 4" xfId="1" builtinId="19"/>
    <cellStyle name="Hyperlink" xfId="3" builtinId="8"/>
    <cellStyle name="Hyperlink 2" xfId="21" xr:uid="{2DC8AD3C-74BD-4E8C-9D4B-722C5EF15495}"/>
    <cellStyle name="Input" xfId="2" builtinId="20"/>
    <cellStyle name="Neutral" xfId="15" builtinId="28"/>
    <cellStyle name="Normal" xfId="0" builtinId="0"/>
    <cellStyle name="Normal 2" xfId="6" xr:uid="{00000000-0005-0000-0000-000010000000}"/>
    <cellStyle name="Normal 2 2" xfId="23" xr:uid="{5493AC63-3FF9-4F4A-8FED-B2C2AC9F6BBF}"/>
    <cellStyle name="Normal 2 3" xfId="25" xr:uid="{8B2B8556-BFD5-4C95-984E-D08EE818B3A4}"/>
    <cellStyle name="Normal 3" xfId="14" xr:uid="{00000000-0005-0000-0000-000011000000}"/>
    <cellStyle name="Normal 3 2" xfId="22" xr:uid="{BA79FB4B-7055-4F67-92A9-49E6FBF8A96D}"/>
    <cellStyle name="Normal 4" xfId="20" xr:uid="{E5A2D285-9A29-442E-BE1E-59EDF3C485E0}"/>
    <cellStyle name="Normal_Sheet1" xfId="16" xr:uid="{00000000-0005-0000-0000-000012000000}"/>
    <cellStyle name="Percent" xfId="24" builtinId="5"/>
    <cellStyle name="Text_CEPATNEI" xfId="19" xr:uid="{00000000-0005-0000-0000-000013000000}"/>
  </cellStyles>
  <dxfs count="3">
    <dxf>
      <font>
        <color theme="0" tint="-0.14996795556505021"/>
      </font>
      <fill>
        <patternFill>
          <bgColor theme="0" tint="-0.14996795556505021"/>
        </patternFill>
      </fill>
    </dxf>
    <dxf>
      <font>
        <color theme="0" tint="-0.14996795556505021"/>
      </font>
      <fill>
        <patternFill>
          <bgColor theme="0" tint="-0.14996795556505021"/>
        </patternFill>
      </fill>
    </dxf>
    <dxf>
      <font>
        <color theme="0" tint="-0.14996795556505021"/>
      </font>
      <fill>
        <patternFill>
          <bgColor theme="0" tint="-0.14996795556505021"/>
        </patternFill>
      </fill>
    </dxf>
  </dxfs>
  <tableStyles count="0" defaultTableStyle="TableStyleMedium9" defaultPivotStyle="PivotStyleLight16"/>
  <colors>
    <mruColors>
      <color rgb="FFCCFFCC"/>
      <color rgb="FFCCFFFF"/>
      <color rgb="FFFFCC99"/>
      <color rgb="FFFFBE82"/>
      <color rgb="FFB4FFCC"/>
      <color rgb="FFB8D2BB"/>
      <color rgb="FF91FFCC"/>
      <color rgb="FF8CFFCC"/>
      <color rgb="FFCCCCFF"/>
      <color rgb="FF99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drawing1.xml><?xml version="1.0" encoding="utf-8"?>
<xdr:wsDr xmlns:xdr="http://schemas.openxmlformats.org/drawingml/2006/spreadsheetDrawing" xmlns:a="http://schemas.openxmlformats.org/drawingml/2006/main">
  <xdr:twoCellAnchor>
    <xdr:from>
      <xdr:col>0</xdr:col>
      <xdr:colOff>74084</xdr:colOff>
      <xdr:row>1</xdr:row>
      <xdr:rowOff>9524</xdr:rowOff>
    </xdr:from>
    <xdr:to>
      <xdr:col>5</xdr:col>
      <xdr:colOff>328083</xdr:colOff>
      <xdr:row>26</xdr:row>
      <xdr:rowOff>66674</xdr:rowOff>
    </xdr:to>
    <xdr:sp macro="" textlink="">
      <xdr:nvSpPr>
        <xdr:cNvPr id="2" name="Rectangle 1">
          <a:extLst>
            <a:ext uri="{FF2B5EF4-FFF2-40B4-BE49-F238E27FC236}">
              <a16:creationId xmlns:a16="http://schemas.microsoft.com/office/drawing/2014/main" id="{00000000-0008-0000-0B00-000002000000}"/>
            </a:ext>
          </a:extLst>
        </xdr:cNvPr>
        <xdr:cNvSpPr/>
      </xdr:nvSpPr>
      <xdr:spPr>
        <a:xfrm>
          <a:off x="74084" y="348191"/>
          <a:ext cx="5609166" cy="4025900"/>
        </a:xfrm>
        <a:prstGeom prst="rect">
          <a:avLst/>
        </a:prstGeom>
        <a:solidFill>
          <a:srgbClr val="CCFFFF"/>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t"/>
        <a:lstStyle/>
        <a:p>
          <a:pPr algn="l"/>
          <a:r>
            <a:rPr lang="en-GB" sz="900" b="1">
              <a:solidFill>
                <a:sysClr val="windowText" lastClr="000000"/>
              </a:solidFill>
            </a:rPr>
            <a:t>Notes:</a:t>
          </a:r>
        </a:p>
        <a:p>
          <a:r>
            <a:rPr lang="en-GB" sz="900">
              <a:solidFill>
                <a:sysClr val="windowText" lastClr="000000"/>
              </a:solidFill>
              <a:effectLst/>
              <a:latin typeface="+mn-lt"/>
              <a:ea typeface="+mn-ea"/>
              <a:cs typeface="+mn-cs"/>
            </a:rPr>
            <a:t>There are a few governing rules that should be applied:</a:t>
          </a: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Specific notes for application of or tariffss:</a:t>
          </a:r>
        </a:p>
        <a:p>
          <a:pPr lvl="1"/>
          <a:r>
            <a:rPr lang="en-GB" sz="900">
              <a:solidFill>
                <a:sysClr val="windowText" lastClr="000000"/>
              </a:solidFill>
              <a:effectLst/>
              <a:latin typeface="+mn-lt"/>
              <a:ea typeface="+mn-ea"/>
              <a:cs typeface="+mn-cs"/>
            </a:rPr>
            <a:t>All tariffs are all delinked and set time bands are applied in place of the TPR’s timebands.</a:t>
          </a:r>
        </a:p>
        <a:p>
          <a:endParaRPr lang="en-GB" sz="900">
            <a:solidFill>
              <a:sysClr val="windowText" lastClr="000000"/>
            </a:solidFill>
            <a:effectLst/>
            <a:latin typeface="+mn-lt"/>
            <a:ea typeface="+mn-ea"/>
            <a:cs typeface="+mn-cs"/>
          </a:endParaRP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The following rules apply when allocating tariffs in DNO areas.</a:t>
          </a:r>
        </a:p>
        <a:p>
          <a:pPr lvl="1"/>
          <a:r>
            <a:rPr lang="en-GB" sz="900">
              <a:solidFill>
                <a:sysClr val="windowText" lastClr="000000"/>
              </a:solidFill>
              <a:effectLst/>
              <a:latin typeface="+mn-lt"/>
              <a:ea typeface="+mn-ea"/>
              <a:cs typeface="+mn-cs"/>
            </a:rPr>
            <a:t>1, G and U should be applied straight to the appropriate SSC  to identify generation and UMS tariffs.</a:t>
          </a:r>
        </a:p>
        <a:p>
          <a:pPr lvl="1"/>
          <a:r>
            <a:rPr lang="en-GB" sz="900">
              <a:solidFill>
                <a:sysClr val="windowText" lastClr="000000"/>
              </a:solidFill>
              <a:effectLst/>
              <a:latin typeface="+mn-lt"/>
              <a:ea typeface="+mn-ea"/>
              <a:cs typeface="+mn-cs"/>
            </a:rPr>
            <a:t>Then considering the SSC</a:t>
          </a:r>
          <a:r>
            <a:rPr lang="en-GB" sz="900" baseline="0">
              <a:solidFill>
                <a:sysClr val="windowText" lastClr="000000"/>
              </a:solidFill>
              <a:effectLst/>
              <a:latin typeface="+mn-lt"/>
              <a:ea typeface="+mn-ea"/>
              <a:cs typeface="+mn-cs"/>
            </a:rPr>
            <a:t> </a:t>
          </a:r>
          <a:r>
            <a:rPr lang="en-GB" sz="900">
              <a:solidFill>
                <a:sysClr val="windowText" lastClr="000000"/>
              </a:solidFill>
              <a:effectLst/>
              <a:latin typeface="+mn-lt"/>
              <a:ea typeface="+mn-ea"/>
              <a:cs typeface="+mn-cs"/>
            </a:rPr>
            <a:t>alongside the PC.</a:t>
          </a:r>
        </a:p>
        <a:p>
          <a:pPr lvl="1"/>
          <a:r>
            <a:rPr lang="en-GB" sz="900">
              <a:solidFill>
                <a:sysClr val="windowText" lastClr="000000"/>
              </a:solidFill>
              <a:effectLst/>
              <a:latin typeface="+mn-lt"/>
              <a:ea typeface="+mn-ea"/>
              <a:cs typeface="+mn-cs"/>
            </a:rPr>
            <a:t>2, PC1s should be labelled Domestic Aggregated.</a:t>
          </a:r>
        </a:p>
        <a:p>
          <a:pPr lvl="1"/>
          <a:r>
            <a:rPr lang="en-GB" sz="900">
              <a:solidFill>
                <a:sysClr val="windowText" lastClr="000000"/>
              </a:solidFill>
              <a:effectLst/>
              <a:latin typeface="+mn-lt"/>
              <a:ea typeface="+mn-ea"/>
              <a:cs typeface="+mn-cs"/>
            </a:rPr>
            <a:t>3, PC2s with SSCs with A/R should be labelled Domestic Aggregated (related MPAN).</a:t>
          </a:r>
        </a:p>
        <a:p>
          <a:pPr lvl="1"/>
          <a:r>
            <a:rPr lang="en-GB" sz="900">
              <a:solidFill>
                <a:sysClr val="windowText" lastClr="000000"/>
              </a:solidFill>
              <a:effectLst/>
              <a:latin typeface="+mn-lt"/>
              <a:ea typeface="+mn-ea"/>
              <a:cs typeface="+mn-cs"/>
            </a:rPr>
            <a:t>4, Remaining PC2s should be labelled Domestic Aggregated.</a:t>
          </a:r>
        </a:p>
        <a:p>
          <a:pPr lvl="1"/>
          <a:r>
            <a:rPr lang="en-GB" sz="900">
              <a:solidFill>
                <a:sysClr val="windowText" lastClr="000000"/>
              </a:solidFill>
              <a:effectLst/>
              <a:latin typeface="+mn-lt"/>
              <a:ea typeface="+mn-ea"/>
              <a:cs typeface="+mn-cs"/>
            </a:rPr>
            <a:t>5, PC3s should be labelled Non Domestic Aggregated.</a:t>
          </a:r>
        </a:p>
        <a:p>
          <a:pPr lvl="1"/>
          <a:r>
            <a:rPr lang="en-GB" sz="900">
              <a:solidFill>
                <a:sysClr val="windowText" lastClr="000000"/>
              </a:solidFill>
              <a:effectLst/>
              <a:latin typeface="+mn-lt"/>
              <a:ea typeface="+mn-ea"/>
              <a:cs typeface="+mn-cs"/>
            </a:rPr>
            <a:t>6, PC4s with SSCs with A/R should be labelled Non Domestic Aggregated (related MPAN).</a:t>
          </a:r>
        </a:p>
        <a:p>
          <a:pPr lvl="1"/>
          <a:r>
            <a:rPr lang="en-GB" sz="900">
              <a:solidFill>
                <a:sysClr val="windowText" lastClr="000000"/>
              </a:solidFill>
              <a:effectLst/>
              <a:latin typeface="+mn-lt"/>
              <a:ea typeface="+mn-ea"/>
              <a:cs typeface="+mn-cs"/>
            </a:rPr>
            <a:t>7, Remaining PC4s should be labelled Non Domestic Aggregated.</a:t>
          </a:r>
        </a:p>
        <a:p>
          <a:pPr lvl="1"/>
          <a:r>
            <a:rPr lang="en-GB" sz="900">
              <a:solidFill>
                <a:sysClr val="windowText" lastClr="000000"/>
              </a:solidFill>
              <a:effectLst/>
              <a:latin typeface="+mn-lt"/>
              <a:ea typeface="+mn-ea"/>
              <a:cs typeface="+mn-cs"/>
            </a:rPr>
            <a:t>8, PC5 – 8s should be labelled</a:t>
          </a:r>
          <a:r>
            <a:rPr lang="en-GB" sz="900" baseline="0">
              <a:solidFill>
                <a:sysClr val="windowText" lastClr="000000"/>
              </a:solidFill>
              <a:effectLst/>
              <a:latin typeface="+mn-lt"/>
              <a:ea typeface="+mn-ea"/>
              <a:cs typeface="+mn-cs"/>
            </a:rPr>
            <a:t> </a:t>
          </a:r>
          <a:r>
            <a:rPr lang="en-GB" sz="900">
              <a:solidFill>
                <a:sysClr val="windowText" lastClr="000000"/>
              </a:solidFill>
              <a:effectLst/>
              <a:latin typeface="+mn-lt"/>
              <a:ea typeface="+mn-ea"/>
              <a:cs typeface="+mn-cs"/>
            </a:rPr>
            <a:t>Non Domestic Aggregated.</a:t>
          </a:r>
        </a:p>
        <a:p>
          <a:r>
            <a:rPr lang="en-GB" sz="900">
              <a:solidFill>
                <a:sysClr val="windowText" lastClr="000000"/>
              </a:solidFill>
              <a:effectLst/>
              <a:latin typeface="+mn-lt"/>
              <a:ea typeface="+mn-ea"/>
              <a:cs typeface="+mn-cs"/>
            </a:rPr>
            <a:t> </a:t>
          </a: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Common decode:</a:t>
          </a:r>
        </a:p>
        <a:p>
          <a:pPr lvl="1"/>
          <a:r>
            <a:rPr lang="en-GB" sz="900">
              <a:solidFill>
                <a:sysClr val="windowText" lastClr="000000"/>
              </a:solidFill>
              <a:effectLst/>
              <a:latin typeface="+mn-lt"/>
              <a:ea typeface="+mn-ea"/>
              <a:cs typeface="+mn-cs"/>
            </a:rPr>
            <a:t>A: Aggregated - replaces the Day &amp; Night rates (1 &amp; 2)</a:t>
          </a:r>
        </a:p>
        <a:p>
          <a:pPr lvl="1"/>
          <a:r>
            <a:rPr lang="en-GB" sz="900">
              <a:solidFill>
                <a:sysClr val="windowText" lastClr="000000"/>
              </a:solidFill>
              <a:effectLst/>
              <a:latin typeface="+mn-lt"/>
              <a:ea typeface="+mn-ea"/>
              <a:cs typeface="+mn-cs"/>
            </a:rPr>
            <a:t>A/R: Aggregated if on PC1</a:t>
          </a:r>
          <a:r>
            <a:rPr lang="en-GB" sz="900" baseline="0">
              <a:solidFill>
                <a:sysClr val="windowText" lastClr="000000"/>
              </a:solidFill>
              <a:effectLst/>
              <a:latin typeface="+mn-lt"/>
              <a:ea typeface="+mn-ea"/>
              <a:cs typeface="+mn-cs"/>
            </a:rPr>
            <a:t> / PC3 / PC5 / PC6 / PC7 / PC8 </a:t>
          </a:r>
          <a:r>
            <a:rPr lang="en-GB" sz="900">
              <a:solidFill>
                <a:sysClr val="windowText" lastClr="000000"/>
              </a:solidFill>
              <a:effectLst/>
              <a:latin typeface="+mn-lt"/>
              <a:ea typeface="+mn-ea"/>
              <a:cs typeface="+mn-cs"/>
            </a:rPr>
            <a:t> or Aggregated (related MPAN) if on PC2 / PC4</a:t>
          </a:r>
        </a:p>
        <a:p>
          <a:pPr lvl="1"/>
          <a:r>
            <a:rPr lang="en-GB" sz="900">
              <a:solidFill>
                <a:sysClr val="windowText" lastClr="000000"/>
              </a:solidFill>
              <a:effectLst/>
              <a:latin typeface="+mn-lt"/>
              <a:ea typeface="+mn-ea"/>
              <a:cs typeface="+mn-cs"/>
            </a:rPr>
            <a:t>G: Generation</a:t>
          </a:r>
        </a:p>
        <a:p>
          <a:pPr lvl="1"/>
          <a:r>
            <a:rPr lang="en-GB" sz="900">
              <a:solidFill>
                <a:sysClr val="windowText" lastClr="000000"/>
              </a:solidFill>
              <a:effectLst/>
              <a:latin typeface="+mn-lt"/>
              <a:ea typeface="+mn-ea"/>
              <a:cs typeface="+mn-cs"/>
            </a:rPr>
            <a:t>U: Unmetered</a:t>
          </a:r>
          <a:r>
            <a:rPr lang="en-GB" sz="900" baseline="0">
              <a:solidFill>
                <a:sysClr val="windowText" lastClr="000000"/>
              </a:solidFill>
              <a:effectLst/>
              <a:latin typeface="+mn-lt"/>
              <a:ea typeface="+mn-ea"/>
              <a:cs typeface="+mn-cs"/>
            </a:rPr>
            <a:t> Supplies</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25401</xdr:colOff>
      <xdr:row>24</xdr:row>
      <xdr:rowOff>117476</xdr:rowOff>
    </xdr:from>
    <xdr:to>
      <xdr:col>9</xdr:col>
      <xdr:colOff>92076</xdr:colOff>
      <xdr:row>31</xdr:row>
      <xdr:rowOff>73026</xdr:rowOff>
    </xdr:to>
    <xdr:sp macro="" textlink="">
      <xdr:nvSpPr>
        <xdr:cNvPr id="2" name="TextBox 1">
          <a:extLst>
            <a:ext uri="{FF2B5EF4-FFF2-40B4-BE49-F238E27FC236}">
              <a16:creationId xmlns:a16="http://schemas.microsoft.com/office/drawing/2014/main" id="{00000000-0008-0000-0D00-000002000000}"/>
            </a:ext>
          </a:extLst>
        </xdr:cNvPr>
        <xdr:cNvSpPr txBox="1"/>
      </xdr:nvSpPr>
      <xdr:spPr>
        <a:xfrm>
          <a:off x="184151" y="8769351"/>
          <a:ext cx="8242300" cy="1066800"/>
        </a:xfrm>
        <a:prstGeom prst="rect">
          <a:avLst/>
        </a:prstGeom>
        <a:solidFill>
          <a:srgbClr val="CCFFCC"/>
        </a:solidFill>
        <a:ln/>
      </xdr:spPr>
      <xdr:style>
        <a:lnRef idx="1">
          <a:schemeClr val="accent1"/>
        </a:lnRef>
        <a:fillRef idx="3">
          <a:schemeClr val="accent1"/>
        </a:fillRef>
        <a:effectRef idx="2">
          <a:schemeClr val="accent1"/>
        </a:effectRef>
        <a:fontRef idx="minor">
          <a:schemeClr val="lt1"/>
        </a:fontRef>
      </xdr:style>
      <xdr:txBody>
        <a:bodyPr vertOverflow="clip" horzOverflow="clip" wrap="square" rtlCol="0" anchor="t"/>
        <a:lstStyle/>
        <a:p>
          <a:r>
            <a:rPr lang="en-GB" sz="1100">
              <a:solidFill>
                <a:sysClr val="windowText" lastClr="000000"/>
              </a:solidFill>
            </a:rPr>
            <a:t>Note:</a:t>
          </a:r>
        </a:p>
        <a:p>
          <a:r>
            <a:rPr lang="en-GB" sz="1100" i="1">
              <a:solidFill>
                <a:schemeClr val="dk1"/>
              </a:solidFill>
              <a:effectLst/>
              <a:latin typeface="+mn-lt"/>
              <a:ea typeface="+mn-ea"/>
              <a:cs typeface="+mn-cs"/>
            </a:rPr>
            <a:t>For the purpose of forecasting the exceeded capacity charge, the input in this calculator uses the average daily exceeded capacity as this reduces the calculators complexity, however as per the Use of System Charging Statement, the exceeded portion of the capacity will be charged at the exceeded capacity charge p/kVA/day rate, based on the difference between the MIC/MEC and the actual capacity used.  This will be charged for the full duration of the month in which the breach occurs.”</a:t>
          </a:r>
          <a:endParaRPr lang="en-GB" sz="1100">
            <a:solidFill>
              <a:schemeClr val="dk1"/>
            </a:solidFill>
            <a:effectLst/>
            <a:latin typeface="+mn-lt"/>
            <a:ea typeface="+mn-ea"/>
            <a:cs typeface="+mn-cs"/>
          </a:endParaRPr>
        </a:p>
        <a:p>
          <a:endParaRPr lang="en-GB"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
    <pageSetUpPr fitToPage="1"/>
  </sheetPr>
  <dimension ref="A1:H28"/>
  <sheetViews>
    <sheetView showGridLines="0" tabSelected="1" zoomScaleNormal="100" zoomScaleSheetLayoutView="100" workbookViewId="0"/>
  </sheetViews>
  <sheetFormatPr defaultRowHeight="12.75" x14ac:dyDescent="0.2"/>
  <cols>
    <col min="1" max="1" width="70.28515625" customWidth="1"/>
    <col min="2" max="2" width="42.140625" customWidth="1"/>
    <col min="3" max="3" width="28" customWidth="1"/>
    <col min="4" max="4" width="18.140625" customWidth="1"/>
    <col min="5" max="5" width="21.5703125" customWidth="1"/>
  </cols>
  <sheetData>
    <row r="1" spans="1:8" x14ac:dyDescent="0.2">
      <c r="A1" s="25"/>
      <c r="B1" s="25"/>
      <c r="C1" s="25"/>
      <c r="D1" s="25"/>
      <c r="E1" s="25"/>
    </row>
    <row r="2" spans="1:8" ht="16.5" x14ac:dyDescent="0.2">
      <c r="A2" s="130" t="s">
        <v>128</v>
      </c>
      <c r="B2" s="61"/>
      <c r="C2" s="61"/>
      <c r="D2" s="61"/>
      <c r="E2" s="61"/>
    </row>
    <row r="3" spans="1:8" ht="15" x14ac:dyDescent="0.2">
      <c r="A3" s="61"/>
      <c r="B3" s="127" t="s">
        <v>129</v>
      </c>
      <c r="C3" s="126" t="s">
        <v>130</v>
      </c>
      <c r="D3" s="126" t="s">
        <v>25</v>
      </c>
      <c r="E3" s="126" t="s">
        <v>24</v>
      </c>
    </row>
    <row r="4" spans="1:8" ht="15" x14ac:dyDescent="0.2">
      <c r="A4" s="62" t="s">
        <v>128</v>
      </c>
      <c r="B4" s="29" t="s">
        <v>733</v>
      </c>
      <c r="C4" s="29" t="s">
        <v>723</v>
      </c>
      <c r="D4" s="29" t="s">
        <v>724</v>
      </c>
      <c r="E4" s="29" t="s">
        <v>127</v>
      </c>
    </row>
    <row r="5" spans="1:8" x14ac:dyDescent="0.2">
      <c r="A5" s="61"/>
      <c r="B5" s="61"/>
      <c r="C5" s="61"/>
      <c r="D5" s="61"/>
      <c r="E5" s="61"/>
    </row>
    <row r="6" spans="1:8" ht="16.5" x14ac:dyDescent="0.2">
      <c r="A6" s="64" t="s">
        <v>19</v>
      </c>
      <c r="B6" s="61"/>
      <c r="C6" s="61"/>
      <c r="D6" s="61"/>
      <c r="E6" s="61"/>
    </row>
    <row r="7" spans="1:8" ht="15" x14ac:dyDescent="0.2">
      <c r="A7" s="65" t="s">
        <v>20</v>
      </c>
      <c r="B7" s="253" t="s">
        <v>21</v>
      </c>
      <c r="C7" s="253"/>
      <c r="D7" s="253"/>
      <c r="E7" s="253"/>
    </row>
    <row r="8" spans="1:8" ht="30" customHeight="1" x14ac:dyDescent="0.2">
      <c r="A8" s="69" t="s">
        <v>179</v>
      </c>
      <c r="B8" s="251" t="s">
        <v>168</v>
      </c>
      <c r="C8" s="251"/>
      <c r="D8" s="251"/>
      <c r="E8" s="251"/>
    </row>
    <row r="9" spans="1:8" ht="30" customHeight="1" x14ac:dyDescent="0.2">
      <c r="A9" s="69" t="s">
        <v>698</v>
      </c>
      <c r="B9" s="251" t="str">
        <f>"Annex 2 contains the charges to Designated EHV Properties and charges applied to LDNOs with Designated EHV Properties/end-users embedded in networks within the " &amp;B4 &amp;" Licence area."</f>
        <v>Annex 2 contains the charges to Designated EHV Properties and charges applied to LDNOs with Designated EHV Properties/end-users embedded in networks within the Aidien Limited - GSP_D Licence area.</v>
      </c>
      <c r="C9" s="251"/>
      <c r="D9" s="251"/>
      <c r="E9" s="251"/>
    </row>
    <row r="10" spans="1:8" ht="30" customHeight="1" x14ac:dyDescent="0.2">
      <c r="A10" s="69" t="s">
        <v>44</v>
      </c>
      <c r="B10" s="251" t="s">
        <v>23</v>
      </c>
      <c r="C10" s="251"/>
      <c r="D10" s="251"/>
      <c r="E10" s="251"/>
    </row>
    <row r="11" spans="1:8" ht="61.5" customHeight="1" x14ac:dyDescent="0.2">
      <c r="A11" s="69" t="s">
        <v>45</v>
      </c>
      <c r="B11" s="251" t="str">
        <f>"Annex 4 contains charges that are levied on the owner of an embedded network within the "&amp;B4&amp;" Licence area. "&amp;"Electricity suppliers and consumers who have properties connected to an embedded network should contact the embedded network owner to determine their distribution charges."&amp;" The charges listed in this table are not payable by domestic consumers, business consumers or electricity suppliers."</f>
        <v>Annex 4 contains charges that are levied on the owner of an embedded network within the Aidien Limited - GSP_D Licence area. Electricity suppliers and consumers who have properties connected to an embedded network should contact the embedded network owner to determine their distribution charges. The charges listed in this table are not payable by domestic consumers, business consumers or electricity suppliers.</v>
      </c>
      <c r="C11" s="251"/>
      <c r="D11" s="251"/>
      <c r="E11" s="251"/>
      <c r="F11" s="248"/>
      <c r="G11" s="248"/>
      <c r="H11" s="248"/>
    </row>
    <row r="12" spans="1:8" ht="86.25" customHeight="1" x14ac:dyDescent="0.2">
      <c r="A12" s="69" t="s">
        <v>33</v>
      </c>
      <c r="B12" s="251" t="s">
        <v>142</v>
      </c>
      <c r="C12" s="251"/>
      <c r="D12" s="251"/>
      <c r="E12" s="251"/>
    </row>
    <row r="13" spans="1:8" ht="33.75" customHeight="1" x14ac:dyDescent="0.2">
      <c r="A13" s="69" t="s">
        <v>143</v>
      </c>
      <c r="B13" s="251" t="str">
        <f>"Annex 6 contains the charges for new or amended Designated EHV Properties and charges applied to LDNOs with new or amended Designated EHV Properties/end-users embedded in networks within the " &amp;B4 &amp;" Licence area."</f>
        <v>Annex 6 contains the charges for new or amended Designated EHV Properties and charges applied to LDNOs with new or amended Designated EHV Properties/end-users embedded in networks within the Aidien Limited - GSP_D Licence area.</v>
      </c>
      <c r="C13" s="251"/>
      <c r="D13" s="251"/>
      <c r="E13" s="251"/>
    </row>
    <row r="14" spans="1:8" ht="33.75" customHeight="1" x14ac:dyDescent="0.2">
      <c r="A14" s="169" t="s">
        <v>475</v>
      </c>
      <c r="B14" s="251" t="s">
        <v>476</v>
      </c>
      <c r="C14" s="251"/>
      <c r="D14" s="251"/>
      <c r="E14" s="251"/>
    </row>
    <row r="15" spans="1:8" ht="29.25" customHeight="1" x14ac:dyDescent="0.2">
      <c r="A15" s="69" t="s">
        <v>38</v>
      </c>
      <c r="B15" s="251" t="s">
        <v>113</v>
      </c>
      <c r="C15" s="251"/>
      <c r="D15" s="251"/>
      <c r="E15" s="251"/>
    </row>
    <row r="16" spans="1:8" ht="29.25" customHeight="1" x14ac:dyDescent="0.2">
      <c r="A16" s="169" t="s">
        <v>699</v>
      </c>
      <c r="B16" s="251" t="s">
        <v>700</v>
      </c>
      <c r="C16" s="251"/>
      <c r="D16" s="251"/>
      <c r="E16" s="251"/>
    </row>
    <row r="17" spans="1:5" ht="29.25" customHeight="1" x14ac:dyDescent="0.2">
      <c r="A17" s="69" t="s">
        <v>589</v>
      </c>
      <c r="B17" s="251" t="s">
        <v>591</v>
      </c>
      <c r="C17" s="251"/>
      <c r="D17" s="251"/>
      <c r="E17" s="251"/>
    </row>
    <row r="18" spans="1:5" ht="29.25" customHeight="1" x14ac:dyDescent="0.2">
      <c r="A18" s="69" t="s">
        <v>701</v>
      </c>
      <c r="B18" s="251" t="s">
        <v>702</v>
      </c>
      <c r="C18" s="251"/>
      <c r="D18" s="251"/>
      <c r="E18" s="251"/>
    </row>
    <row r="19" spans="1:5" ht="30" customHeight="1" x14ac:dyDescent="0.2">
      <c r="A19" s="69" t="s">
        <v>87</v>
      </c>
      <c r="B19" s="251" t="s">
        <v>86</v>
      </c>
      <c r="C19" s="251"/>
      <c r="D19" s="251"/>
      <c r="E19" s="251"/>
    </row>
    <row r="20" spans="1:5" x14ac:dyDescent="0.2">
      <c r="A20" s="61"/>
      <c r="B20" s="61"/>
      <c r="C20" s="61"/>
      <c r="D20" s="61"/>
      <c r="E20" s="61"/>
    </row>
    <row r="21" spans="1:5" ht="15" x14ac:dyDescent="0.2">
      <c r="A21" s="66" t="s">
        <v>29</v>
      </c>
      <c r="B21" s="61"/>
      <c r="C21" s="61"/>
      <c r="D21" s="61"/>
      <c r="E21" s="61"/>
    </row>
    <row r="22" spans="1:5" ht="15" x14ac:dyDescent="0.2">
      <c r="A22" s="65"/>
      <c r="B22" s="252"/>
      <c r="C22" s="252"/>
      <c r="D22" s="252"/>
      <c r="E22" s="252"/>
    </row>
    <row r="23" spans="1:5" ht="32.25" customHeight="1" x14ac:dyDescent="0.2">
      <c r="A23" s="249" t="s">
        <v>70</v>
      </c>
      <c r="B23" s="250"/>
      <c r="C23" s="250"/>
      <c r="D23" s="250"/>
      <c r="E23" s="250"/>
    </row>
    <row r="24" spans="1:5" x14ac:dyDescent="0.2">
      <c r="A24" s="61"/>
      <c r="B24" s="61"/>
      <c r="C24" s="61"/>
      <c r="D24" s="61"/>
      <c r="E24" s="61"/>
    </row>
    <row r="25" spans="1:5" ht="15" x14ac:dyDescent="0.2">
      <c r="A25" s="67" t="s">
        <v>30</v>
      </c>
      <c r="B25" s="61"/>
      <c r="C25" s="61"/>
      <c r="D25" s="61"/>
      <c r="E25" s="61"/>
    </row>
    <row r="26" spans="1:5" ht="15" x14ac:dyDescent="0.2">
      <c r="A26" s="63"/>
      <c r="B26" s="252"/>
      <c r="C26" s="252"/>
      <c r="D26" s="252"/>
      <c r="E26" s="252"/>
    </row>
    <row r="27" spans="1:5" ht="28.5" customHeight="1" x14ac:dyDescent="0.2">
      <c r="A27" s="249" t="s">
        <v>46</v>
      </c>
      <c r="B27" s="250"/>
      <c r="C27" s="250"/>
      <c r="D27" s="250"/>
      <c r="E27" s="250"/>
    </row>
    <row r="28" spans="1:5" ht="28.5" customHeight="1" x14ac:dyDescent="0.2">
      <c r="A28" s="247" t="s">
        <v>126</v>
      </c>
      <c r="B28" s="247"/>
      <c r="C28" s="247"/>
      <c r="D28" s="247"/>
      <c r="E28" s="247"/>
    </row>
  </sheetData>
  <mergeCells count="19">
    <mergeCell ref="B8:E8"/>
    <mergeCell ref="B9:E9"/>
    <mergeCell ref="B10:E10"/>
    <mergeCell ref="B11:E11"/>
    <mergeCell ref="B7:E7"/>
    <mergeCell ref="A28:E28"/>
    <mergeCell ref="F11:H11"/>
    <mergeCell ref="A23:E23"/>
    <mergeCell ref="A27:E27"/>
    <mergeCell ref="B12:E12"/>
    <mergeCell ref="B15:E15"/>
    <mergeCell ref="B13:E13"/>
    <mergeCell ref="B19:E19"/>
    <mergeCell ref="B22:E22"/>
    <mergeCell ref="B26:E26"/>
    <mergeCell ref="B14:E14"/>
    <mergeCell ref="B17:E17"/>
    <mergeCell ref="B16:E16"/>
    <mergeCell ref="B18:E18"/>
  </mergeCells>
  <hyperlinks>
    <hyperlink ref="A8" location="'Annex 1 LV, HV and UMS charges'!A1" display="Annex 1 LV, HV and Unmetered Supplies charges" xr:uid="{00000000-0004-0000-0000-000000000000}"/>
    <hyperlink ref="A9" location="'Annex 2 Designated EHV charges'!A1" display="Annex 2 Designated EHV charges" xr:uid="{00000000-0004-0000-0000-000001000000}"/>
    <hyperlink ref="A10" location="'Annex 3 Preserved charges'!A1" display="Annex 3 Preserved charges" xr:uid="{00000000-0004-0000-0000-000002000000}"/>
    <hyperlink ref="A11" location="'Annex 4 LDNO charges'!A1" display="Annex 4 LDNO charges" xr:uid="{00000000-0004-0000-0000-000003000000}"/>
    <hyperlink ref="A12" location="'Annex 5 LLFs'!A1" display="Annex 5 LLFs" xr:uid="{00000000-0004-0000-0000-000004000000}"/>
    <hyperlink ref="A15" location="'Nodal prices'!A1" display="Nodal prices" xr:uid="{00000000-0004-0000-0000-000005000000}"/>
    <hyperlink ref="A13" location="'Annex 6 New or Amended EHV'!A1" display="Annex 6  Charges for New or Amended Designated EHV Properties" xr:uid="{00000000-0004-0000-0000-000006000000}"/>
    <hyperlink ref="A19" location="'Charge Calculator'!B10" display="Charge calculator" xr:uid="{00000000-0004-0000-0000-000007000000}"/>
    <hyperlink ref="A14" location="'Annex 7 Pass-Through Costs'!A1" display="Annex 7  Fixed adders for Supplier of Last Resort and Eligible Bad Debt pass-through costs" xr:uid="{00000000-0004-0000-0000-000008000000}"/>
    <hyperlink ref="A17" location="'Residual Charging Bands'!A1" display="Residual Charging Bandings" xr:uid="{00000000-0004-0000-0000-000009000000}"/>
    <hyperlink ref="A16" location="'SSC unit rate lookup'!A1" display="SSC unit rate lookup" xr:uid="{1137C865-7AA7-4BB5-88BB-3FDAFDFC8644}"/>
    <hyperlink ref="A18" location="'TNUoS Mapping'!A1" display="TNUoS Mapping" xr:uid="{7B39D133-5C8D-462E-8E9D-07F5E99313CF}"/>
  </hyperlinks>
  <pageMargins left="0.70866141732283472" right="0.70866141732283472" top="0.74803149606299213" bottom="0.74803149606299213" header="0.31496062992125984" footer="0.31496062992125984"/>
  <pageSetup paperSize="9" scale="64" orientation="landscape" r:id="rId1"/>
  <headerFooter>
    <oddFooter>&amp;C&amp;1#&amp;"Calibri"&amp;12&amp;K008000Internal Use</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A1:O45"/>
  <sheetViews>
    <sheetView zoomScale="70" zoomScaleNormal="70" zoomScaleSheetLayoutView="100" workbookViewId="0"/>
  </sheetViews>
  <sheetFormatPr defaultColWidth="9.140625" defaultRowHeight="27.75" customHeight="1" x14ac:dyDescent="0.2"/>
  <cols>
    <col min="1" max="1" width="49" style="2" bestFit="1" customWidth="1"/>
    <col min="2" max="2" width="24.5703125" style="3" customWidth="1"/>
    <col min="3" max="3" width="9.7109375" style="2" customWidth="1"/>
    <col min="4" max="4" width="16" style="2" customWidth="1"/>
    <col min="5" max="7" width="16" style="3" customWidth="1"/>
    <col min="8" max="9" width="16" style="9" customWidth="1"/>
    <col min="10" max="10" width="16" style="5" customWidth="1"/>
    <col min="11" max="11" width="17.85546875" style="6" customWidth="1"/>
    <col min="12" max="12" width="1.28515625" style="4" customWidth="1"/>
    <col min="13" max="17" width="15.5703125" style="2" customWidth="1"/>
    <col min="18" max="16384" width="9.140625" style="2"/>
  </cols>
  <sheetData>
    <row r="1" spans="1:15" ht="27.75" customHeight="1" x14ac:dyDescent="0.2">
      <c r="A1" s="87" t="s">
        <v>22</v>
      </c>
      <c r="B1" s="255"/>
      <c r="C1" s="256"/>
      <c r="D1" s="256"/>
      <c r="E1" s="254"/>
      <c r="F1" s="254"/>
      <c r="G1" s="254"/>
      <c r="H1" s="254"/>
      <c r="I1" s="254"/>
      <c r="J1" s="254"/>
      <c r="K1" s="254"/>
      <c r="L1" s="2"/>
    </row>
    <row r="2" spans="1:15" ht="27" customHeight="1" x14ac:dyDescent="0.2">
      <c r="A2" s="262" t="str">
        <f>Overview!B4&amp; " - Effective from "&amp;Overview!D4&amp;" - "&amp;Overview!E4&amp;" LV and HV charges"</f>
        <v>Aidien Limited - GSP_D - Effective from 1 April 2027 - Final LV and HV charges</v>
      </c>
      <c r="B2" s="262"/>
      <c r="C2" s="262"/>
      <c r="D2" s="262"/>
      <c r="E2" s="262"/>
      <c r="F2" s="262"/>
      <c r="G2" s="262"/>
      <c r="H2" s="262"/>
      <c r="I2" s="262"/>
      <c r="J2" s="262"/>
      <c r="K2" s="262"/>
      <c r="L2" s="2"/>
    </row>
    <row r="3" spans="1:15" s="71" customFormat="1" ht="15" customHeight="1" x14ac:dyDescent="0.2">
      <c r="A3" s="78"/>
      <c r="B3" s="78"/>
      <c r="C3" s="78"/>
      <c r="D3" s="78"/>
      <c r="E3" s="78"/>
      <c r="F3" s="78"/>
      <c r="G3" s="78"/>
      <c r="H3" s="78"/>
      <c r="I3" s="78"/>
      <c r="J3" s="78"/>
      <c r="K3" s="78"/>
      <c r="L3" s="46"/>
    </row>
    <row r="4" spans="1:15" ht="27" customHeight="1" x14ac:dyDescent="0.2">
      <c r="A4" s="262" t="s">
        <v>162</v>
      </c>
      <c r="B4" s="262"/>
      <c r="C4" s="262"/>
      <c r="D4" s="262"/>
      <c r="E4" s="262"/>
      <c r="F4" s="78"/>
      <c r="G4" s="262" t="s">
        <v>163</v>
      </c>
      <c r="H4" s="262"/>
      <c r="I4" s="262"/>
      <c r="J4" s="262"/>
      <c r="K4" s="262"/>
    </row>
    <row r="5" spans="1:15" ht="28.5" customHeight="1" x14ac:dyDescent="0.2">
      <c r="A5" s="70" t="s">
        <v>11</v>
      </c>
      <c r="B5" s="75" t="s">
        <v>60</v>
      </c>
      <c r="C5" s="263" t="s">
        <v>61</v>
      </c>
      <c r="D5" s="264"/>
      <c r="E5" s="72" t="s">
        <v>62</v>
      </c>
      <c r="F5" s="78"/>
      <c r="G5" s="266"/>
      <c r="H5" s="267"/>
      <c r="I5" s="76" t="s">
        <v>67</v>
      </c>
      <c r="J5" s="77" t="s">
        <v>68</v>
      </c>
      <c r="K5" s="72" t="s">
        <v>62</v>
      </c>
    </row>
    <row r="6" spans="1:15" ht="65.25" customHeight="1" x14ac:dyDescent="0.2">
      <c r="A6" s="73" t="s">
        <v>63</v>
      </c>
      <c r="B6" s="185" t="s">
        <v>705</v>
      </c>
      <c r="C6" s="265" t="s">
        <v>708</v>
      </c>
      <c r="D6" s="265"/>
      <c r="E6" s="185" t="s">
        <v>707</v>
      </c>
      <c r="F6" s="78"/>
      <c r="G6" s="257" t="s">
        <v>64</v>
      </c>
      <c r="H6" s="257"/>
      <c r="I6" s="184"/>
      <c r="J6" s="185" t="s">
        <v>706</v>
      </c>
      <c r="K6" s="185" t="s">
        <v>707</v>
      </c>
    </row>
    <row r="7" spans="1:15" ht="65.25" customHeight="1" x14ac:dyDescent="0.2">
      <c r="A7" s="73" t="s">
        <v>18</v>
      </c>
      <c r="B7" s="184"/>
      <c r="C7" s="265" t="s">
        <v>709</v>
      </c>
      <c r="D7" s="265"/>
      <c r="E7" s="185" t="s">
        <v>714</v>
      </c>
      <c r="F7" s="78"/>
      <c r="G7" s="257" t="s">
        <v>65</v>
      </c>
      <c r="H7" s="257"/>
      <c r="I7" s="185" t="s">
        <v>705</v>
      </c>
      <c r="J7" s="185" t="s">
        <v>708</v>
      </c>
      <c r="K7" s="185" t="s">
        <v>707</v>
      </c>
    </row>
    <row r="8" spans="1:15" ht="65.25" customHeight="1" x14ac:dyDescent="0.2">
      <c r="A8" s="74" t="s">
        <v>16</v>
      </c>
      <c r="B8" s="258" t="s">
        <v>17</v>
      </c>
      <c r="C8" s="259"/>
      <c r="D8" s="259"/>
      <c r="E8" s="260"/>
      <c r="F8" s="78"/>
      <c r="G8" s="257" t="s">
        <v>712</v>
      </c>
      <c r="H8" s="257"/>
      <c r="I8" s="184" t="s">
        <v>711</v>
      </c>
      <c r="J8" s="185" t="s">
        <v>706</v>
      </c>
      <c r="K8" s="185" t="s">
        <v>707</v>
      </c>
    </row>
    <row r="9" spans="1:15" s="71" customFormat="1" ht="36" customHeight="1" x14ac:dyDescent="0.2">
      <c r="F9" s="78"/>
      <c r="G9" s="257" t="s">
        <v>71</v>
      </c>
      <c r="H9" s="257"/>
      <c r="I9" s="23"/>
      <c r="J9" s="185" t="s">
        <v>709</v>
      </c>
      <c r="K9" s="185" t="s">
        <v>710</v>
      </c>
      <c r="L9" s="46"/>
    </row>
    <row r="10" spans="1:15" s="71" customFormat="1" ht="27" customHeight="1" x14ac:dyDescent="0.2">
      <c r="A10" s="78"/>
      <c r="B10" s="78"/>
      <c r="C10" s="78"/>
      <c r="D10" s="78"/>
      <c r="E10" s="78"/>
      <c r="F10" s="78"/>
      <c r="G10" s="261" t="s">
        <v>16</v>
      </c>
      <c r="H10" s="261"/>
      <c r="I10" s="258" t="s">
        <v>17</v>
      </c>
      <c r="J10" s="259"/>
      <c r="K10" s="260"/>
      <c r="L10" s="46"/>
    </row>
    <row r="11" spans="1:15" s="71" customFormat="1" ht="12.75" customHeight="1" x14ac:dyDescent="0.2">
      <c r="A11" s="78"/>
      <c r="B11" s="78"/>
      <c r="C11" s="78"/>
      <c r="D11" s="78"/>
      <c r="E11" s="78"/>
      <c r="F11" s="78"/>
      <c r="G11" s="78"/>
      <c r="H11" s="78"/>
      <c r="I11" s="78"/>
      <c r="J11" s="78"/>
      <c r="K11" s="78"/>
      <c r="L11" s="46"/>
    </row>
    <row r="12" spans="1:15" ht="78.75" customHeight="1" x14ac:dyDescent="0.2">
      <c r="A12" s="28" t="s">
        <v>131</v>
      </c>
      <c r="B12" s="16" t="s">
        <v>730</v>
      </c>
      <c r="C12" s="16" t="s">
        <v>26</v>
      </c>
      <c r="D12" s="49" t="s">
        <v>165</v>
      </c>
      <c r="E12" s="49" t="s">
        <v>167</v>
      </c>
      <c r="F12" s="49" t="s">
        <v>166</v>
      </c>
      <c r="G12" s="16" t="s">
        <v>27</v>
      </c>
      <c r="H12" s="16" t="s">
        <v>28</v>
      </c>
      <c r="I12" s="28" t="s">
        <v>132</v>
      </c>
      <c r="J12" s="16" t="s">
        <v>39</v>
      </c>
      <c r="K12" s="16" t="s">
        <v>731</v>
      </c>
    </row>
    <row r="13" spans="1:15" ht="15.75" x14ac:dyDescent="0.2">
      <c r="A13" s="18" t="s">
        <v>671</v>
      </c>
      <c r="B13" s="242" t="s">
        <v>734</v>
      </c>
      <c r="C13" s="176" t="s">
        <v>596</v>
      </c>
      <c r="D13" s="132">
        <v>15.968999999999999</v>
      </c>
      <c r="E13" s="133">
        <v>3.4540000000000002</v>
      </c>
      <c r="F13" s="134">
        <v>0.46400000000000002</v>
      </c>
      <c r="G13" s="41">
        <v>25.01</v>
      </c>
      <c r="H13" s="42"/>
      <c r="I13" s="42"/>
      <c r="J13" s="39"/>
      <c r="K13" s="40"/>
      <c r="O13" s="204"/>
    </row>
    <row r="14" spans="1:15" ht="15.75" x14ac:dyDescent="0.2">
      <c r="A14" s="18" t="s">
        <v>477</v>
      </c>
      <c r="B14" s="243" t="s">
        <v>735</v>
      </c>
      <c r="C14" s="170" t="s">
        <v>422</v>
      </c>
      <c r="D14" s="132">
        <v>15.968999999999999</v>
      </c>
      <c r="E14" s="133">
        <v>3.4540000000000002</v>
      </c>
      <c r="F14" s="134">
        <v>0.46400000000000002</v>
      </c>
      <c r="G14" s="42"/>
      <c r="H14" s="42"/>
      <c r="I14" s="42"/>
      <c r="J14" s="39"/>
      <c r="K14" s="40"/>
    </row>
    <row r="15" spans="1:15" ht="32.25" customHeight="1" x14ac:dyDescent="0.2">
      <c r="A15" s="18" t="s">
        <v>610</v>
      </c>
      <c r="B15" s="243" t="s">
        <v>736</v>
      </c>
      <c r="C15" s="159" t="s">
        <v>595</v>
      </c>
      <c r="D15" s="132">
        <v>16.63</v>
      </c>
      <c r="E15" s="133">
        <v>3.597</v>
      </c>
      <c r="F15" s="134">
        <v>0.48299999999999998</v>
      </c>
      <c r="G15" s="41">
        <v>7.08</v>
      </c>
      <c r="H15" s="42"/>
      <c r="I15" s="42"/>
      <c r="J15" s="39"/>
      <c r="K15" s="40"/>
    </row>
    <row r="16" spans="1:15" ht="32.25" customHeight="1" x14ac:dyDescent="0.2">
      <c r="A16" s="18" t="s">
        <v>611</v>
      </c>
      <c r="B16" s="243" t="s">
        <v>737</v>
      </c>
      <c r="C16" s="159" t="s">
        <v>595</v>
      </c>
      <c r="D16" s="132">
        <v>16.63</v>
      </c>
      <c r="E16" s="133">
        <v>3.597</v>
      </c>
      <c r="F16" s="134">
        <v>0.48299999999999998</v>
      </c>
      <c r="G16" s="41">
        <v>31.1</v>
      </c>
      <c r="H16" s="42"/>
      <c r="I16" s="42"/>
      <c r="J16" s="39"/>
      <c r="K16" s="40"/>
    </row>
    <row r="17" spans="1:11" ht="32.25" customHeight="1" x14ac:dyDescent="0.2">
      <c r="A17" s="18" t="s">
        <v>612</v>
      </c>
      <c r="B17" s="243" t="s">
        <v>738</v>
      </c>
      <c r="C17" s="159" t="s">
        <v>595</v>
      </c>
      <c r="D17" s="132">
        <v>16.63</v>
      </c>
      <c r="E17" s="133">
        <v>3.597</v>
      </c>
      <c r="F17" s="134">
        <v>0.48299999999999998</v>
      </c>
      <c r="G17" s="41">
        <v>54.62</v>
      </c>
      <c r="H17" s="42"/>
      <c r="I17" s="42"/>
      <c r="J17" s="39"/>
      <c r="K17" s="40"/>
    </row>
    <row r="18" spans="1:11" ht="32.25" customHeight="1" x14ac:dyDescent="0.2">
      <c r="A18" s="18" t="s">
        <v>613</v>
      </c>
      <c r="B18" s="243" t="s">
        <v>739</v>
      </c>
      <c r="C18" s="159" t="s">
        <v>595</v>
      </c>
      <c r="D18" s="132">
        <v>16.63</v>
      </c>
      <c r="E18" s="133">
        <v>3.597</v>
      </c>
      <c r="F18" s="134">
        <v>0.48299999999999998</v>
      </c>
      <c r="G18" s="41">
        <v>107.32</v>
      </c>
      <c r="H18" s="42"/>
      <c r="I18" s="42"/>
      <c r="J18" s="39"/>
      <c r="K18" s="40"/>
    </row>
    <row r="19" spans="1:11" ht="32.25" customHeight="1" x14ac:dyDescent="0.2">
      <c r="A19" s="18" t="s">
        <v>614</v>
      </c>
      <c r="B19" s="243" t="s">
        <v>740</v>
      </c>
      <c r="C19" s="159" t="s">
        <v>595</v>
      </c>
      <c r="D19" s="132">
        <v>16.63</v>
      </c>
      <c r="E19" s="133">
        <v>3.597</v>
      </c>
      <c r="F19" s="134">
        <v>0.48299999999999998</v>
      </c>
      <c r="G19" s="41">
        <v>297.35000000000002</v>
      </c>
      <c r="H19" s="42"/>
      <c r="I19" s="42"/>
      <c r="J19" s="39"/>
      <c r="K19" s="40"/>
    </row>
    <row r="20" spans="1:11" ht="32.25" customHeight="1" x14ac:dyDescent="0.2">
      <c r="A20" s="18" t="s">
        <v>148</v>
      </c>
      <c r="B20" s="244" t="s">
        <v>741</v>
      </c>
      <c r="C20" s="170" t="s">
        <v>423</v>
      </c>
      <c r="D20" s="132">
        <v>16.63</v>
      </c>
      <c r="E20" s="133">
        <v>3.597</v>
      </c>
      <c r="F20" s="134">
        <v>0.48299999999999998</v>
      </c>
      <c r="G20" s="42"/>
      <c r="H20" s="42"/>
      <c r="I20" s="42"/>
      <c r="J20" s="39"/>
      <c r="K20" s="40"/>
    </row>
    <row r="21" spans="1:11" ht="32.25" customHeight="1" x14ac:dyDescent="0.2">
      <c r="A21" s="18" t="s">
        <v>478</v>
      </c>
      <c r="B21" s="245" t="s">
        <v>742</v>
      </c>
      <c r="C21" s="172">
        <v>0</v>
      </c>
      <c r="D21" s="132">
        <v>12.053000000000001</v>
      </c>
      <c r="E21" s="133">
        <v>2.3740000000000001</v>
      </c>
      <c r="F21" s="134">
        <v>0.307</v>
      </c>
      <c r="G21" s="41">
        <v>23.02</v>
      </c>
      <c r="H21" s="41">
        <v>6.92</v>
      </c>
      <c r="I21" s="131">
        <v>6.92</v>
      </c>
      <c r="J21" s="38">
        <v>0.64700000000000002</v>
      </c>
      <c r="K21" s="40"/>
    </row>
    <row r="22" spans="1:11" ht="32.25" customHeight="1" x14ac:dyDescent="0.2">
      <c r="A22" s="18" t="s">
        <v>479</v>
      </c>
      <c r="B22" s="245" t="s">
        <v>743</v>
      </c>
      <c r="C22" s="172">
        <v>0</v>
      </c>
      <c r="D22" s="132">
        <v>12.053000000000001</v>
      </c>
      <c r="E22" s="133">
        <v>2.3740000000000001</v>
      </c>
      <c r="F22" s="134">
        <v>0.307</v>
      </c>
      <c r="G22" s="41">
        <v>583.6</v>
      </c>
      <c r="H22" s="41">
        <v>6.92</v>
      </c>
      <c r="I22" s="131">
        <v>6.92</v>
      </c>
      <c r="J22" s="38">
        <v>0.64700000000000002</v>
      </c>
      <c r="K22" s="40"/>
    </row>
    <row r="23" spans="1:11" ht="32.25" customHeight="1" x14ac:dyDescent="0.2">
      <c r="A23" s="18" t="s">
        <v>480</v>
      </c>
      <c r="B23" s="245" t="s">
        <v>744</v>
      </c>
      <c r="C23" s="172">
        <v>0</v>
      </c>
      <c r="D23" s="132">
        <v>12.053000000000001</v>
      </c>
      <c r="E23" s="133">
        <v>2.3740000000000001</v>
      </c>
      <c r="F23" s="134">
        <v>0.307</v>
      </c>
      <c r="G23" s="41">
        <v>1081.44</v>
      </c>
      <c r="H23" s="41">
        <v>6.92</v>
      </c>
      <c r="I23" s="131">
        <v>6.92</v>
      </c>
      <c r="J23" s="38">
        <v>0.64700000000000002</v>
      </c>
      <c r="K23" s="40"/>
    </row>
    <row r="24" spans="1:11" ht="32.25" customHeight="1" x14ac:dyDescent="0.2">
      <c r="A24" s="18" t="s">
        <v>481</v>
      </c>
      <c r="B24" s="245" t="s">
        <v>745</v>
      </c>
      <c r="C24" s="172">
        <v>0</v>
      </c>
      <c r="D24" s="132">
        <v>12.053000000000001</v>
      </c>
      <c r="E24" s="133">
        <v>2.3740000000000001</v>
      </c>
      <c r="F24" s="134">
        <v>0.307</v>
      </c>
      <c r="G24" s="41">
        <v>1700.7</v>
      </c>
      <c r="H24" s="41">
        <v>6.92</v>
      </c>
      <c r="I24" s="131">
        <v>6.92</v>
      </c>
      <c r="J24" s="38">
        <v>0.64700000000000002</v>
      </c>
      <c r="K24" s="40"/>
    </row>
    <row r="25" spans="1:11" ht="32.25" customHeight="1" x14ac:dyDescent="0.2">
      <c r="A25" s="18" t="s">
        <v>482</v>
      </c>
      <c r="B25" s="245" t="s">
        <v>746</v>
      </c>
      <c r="C25" s="172">
        <v>0</v>
      </c>
      <c r="D25" s="132">
        <v>12.053000000000001</v>
      </c>
      <c r="E25" s="133">
        <v>2.3740000000000001</v>
      </c>
      <c r="F25" s="134">
        <v>0.307</v>
      </c>
      <c r="G25" s="41">
        <v>3884.98</v>
      </c>
      <c r="H25" s="41">
        <v>6.92</v>
      </c>
      <c r="I25" s="131">
        <v>6.92</v>
      </c>
      <c r="J25" s="38">
        <v>0.64700000000000002</v>
      </c>
      <c r="K25" s="40"/>
    </row>
    <row r="26" spans="1:11" ht="32.25" customHeight="1" x14ac:dyDescent="0.2">
      <c r="A26" s="18" t="s">
        <v>483</v>
      </c>
      <c r="B26" s="245" t="s">
        <v>747</v>
      </c>
      <c r="C26" s="172">
        <v>0</v>
      </c>
      <c r="D26" s="132">
        <v>8.7379999999999995</v>
      </c>
      <c r="E26" s="133">
        <v>1.391</v>
      </c>
      <c r="F26" s="134">
        <v>0.161</v>
      </c>
      <c r="G26" s="41">
        <v>8.1199999999999992</v>
      </c>
      <c r="H26" s="41">
        <v>10.74</v>
      </c>
      <c r="I26" s="131">
        <v>10.74</v>
      </c>
      <c r="J26" s="38">
        <v>0.36399999999999999</v>
      </c>
      <c r="K26" s="40"/>
    </row>
    <row r="27" spans="1:11" ht="32.25" customHeight="1" x14ac:dyDescent="0.2">
      <c r="A27" s="18" t="s">
        <v>484</v>
      </c>
      <c r="B27" s="245" t="s">
        <v>748</v>
      </c>
      <c r="C27" s="172">
        <v>0</v>
      </c>
      <c r="D27" s="132">
        <v>8.7379999999999995</v>
      </c>
      <c r="E27" s="133">
        <v>1.391</v>
      </c>
      <c r="F27" s="134">
        <v>0.161</v>
      </c>
      <c r="G27" s="41">
        <v>568.71</v>
      </c>
      <c r="H27" s="41">
        <v>10.74</v>
      </c>
      <c r="I27" s="131">
        <v>10.74</v>
      </c>
      <c r="J27" s="38">
        <v>0.36399999999999999</v>
      </c>
      <c r="K27" s="40"/>
    </row>
    <row r="28" spans="1:11" ht="32.25" customHeight="1" x14ac:dyDescent="0.2">
      <c r="A28" s="18" t="s">
        <v>485</v>
      </c>
      <c r="B28" s="245" t="s">
        <v>749</v>
      </c>
      <c r="C28" s="172">
        <v>0</v>
      </c>
      <c r="D28" s="132">
        <v>8.7379999999999995</v>
      </c>
      <c r="E28" s="133">
        <v>1.391</v>
      </c>
      <c r="F28" s="134">
        <v>0.161</v>
      </c>
      <c r="G28" s="41">
        <v>1066.55</v>
      </c>
      <c r="H28" s="41">
        <v>10.74</v>
      </c>
      <c r="I28" s="131">
        <v>10.74</v>
      </c>
      <c r="J28" s="38">
        <v>0.36399999999999999</v>
      </c>
      <c r="K28" s="40"/>
    </row>
    <row r="29" spans="1:11" ht="32.25" customHeight="1" x14ac:dyDescent="0.2">
      <c r="A29" s="18" t="s">
        <v>486</v>
      </c>
      <c r="B29" s="245" t="s">
        <v>750</v>
      </c>
      <c r="C29" s="172">
        <v>0</v>
      </c>
      <c r="D29" s="132">
        <v>8.7379999999999995</v>
      </c>
      <c r="E29" s="133">
        <v>1.391</v>
      </c>
      <c r="F29" s="134">
        <v>0.161</v>
      </c>
      <c r="G29" s="41">
        <v>1685.81</v>
      </c>
      <c r="H29" s="41">
        <v>10.74</v>
      </c>
      <c r="I29" s="131">
        <v>10.74</v>
      </c>
      <c r="J29" s="38">
        <v>0.36399999999999999</v>
      </c>
      <c r="K29" s="40"/>
    </row>
    <row r="30" spans="1:11" ht="32.25" customHeight="1" x14ac:dyDescent="0.2">
      <c r="A30" s="18" t="s">
        <v>487</v>
      </c>
      <c r="B30" s="245" t="s">
        <v>751</v>
      </c>
      <c r="C30" s="172">
        <v>0</v>
      </c>
      <c r="D30" s="132">
        <v>8.7379999999999995</v>
      </c>
      <c r="E30" s="133">
        <v>1.391</v>
      </c>
      <c r="F30" s="134">
        <v>0.161</v>
      </c>
      <c r="G30" s="41">
        <v>3870.09</v>
      </c>
      <c r="H30" s="41">
        <v>10.74</v>
      </c>
      <c r="I30" s="131">
        <v>10.74</v>
      </c>
      <c r="J30" s="38">
        <v>0.36399999999999999</v>
      </c>
      <c r="K30" s="40"/>
    </row>
    <row r="31" spans="1:11" ht="32.25" customHeight="1" x14ac:dyDescent="0.2">
      <c r="A31" s="18" t="s">
        <v>488</v>
      </c>
      <c r="B31" s="245" t="s">
        <v>752</v>
      </c>
      <c r="C31" s="172">
        <v>0</v>
      </c>
      <c r="D31" s="132">
        <v>6.875</v>
      </c>
      <c r="E31" s="133">
        <v>1.004</v>
      </c>
      <c r="F31" s="134">
        <v>0.104</v>
      </c>
      <c r="G31" s="41">
        <v>122.99</v>
      </c>
      <c r="H31" s="41">
        <v>9.98</v>
      </c>
      <c r="I31" s="131">
        <v>9.98</v>
      </c>
      <c r="J31" s="38">
        <v>0.26100000000000001</v>
      </c>
      <c r="K31" s="40"/>
    </row>
    <row r="32" spans="1:11" ht="32.25" customHeight="1" x14ac:dyDescent="0.2">
      <c r="A32" s="18" t="s">
        <v>489</v>
      </c>
      <c r="B32" s="245" t="s">
        <v>753</v>
      </c>
      <c r="C32" s="172">
        <v>0</v>
      </c>
      <c r="D32" s="132">
        <v>6.875</v>
      </c>
      <c r="E32" s="133">
        <v>1.004</v>
      </c>
      <c r="F32" s="134">
        <v>0.104</v>
      </c>
      <c r="G32" s="41">
        <v>3164.03</v>
      </c>
      <c r="H32" s="41">
        <v>9.98</v>
      </c>
      <c r="I32" s="131">
        <v>9.98</v>
      </c>
      <c r="J32" s="38">
        <v>0.26100000000000001</v>
      </c>
      <c r="K32" s="40"/>
    </row>
    <row r="33" spans="1:11" ht="32.25" customHeight="1" x14ac:dyDescent="0.2">
      <c r="A33" s="18" t="s">
        <v>490</v>
      </c>
      <c r="B33" s="245" t="s">
        <v>754</v>
      </c>
      <c r="C33" s="172">
        <v>0</v>
      </c>
      <c r="D33" s="132">
        <v>6.875</v>
      </c>
      <c r="E33" s="133">
        <v>1.004</v>
      </c>
      <c r="F33" s="134">
        <v>0.104</v>
      </c>
      <c r="G33" s="41">
        <v>9369.42</v>
      </c>
      <c r="H33" s="41">
        <v>9.98</v>
      </c>
      <c r="I33" s="131">
        <v>9.98</v>
      </c>
      <c r="J33" s="38">
        <v>0.26100000000000001</v>
      </c>
      <c r="K33" s="40"/>
    </row>
    <row r="34" spans="1:11" ht="32.25" customHeight="1" x14ac:dyDescent="0.2">
      <c r="A34" s="18" t="s">
        <v>491</v>
      </c>
      <c r="B34" s="245" t="s">
        <v>755</v>
      </c>
      <c r="C34" s="172">
        <v>0</v>
      </c>
      <c r="D34" s="132">
        <v>6.875</v>
      </c>
      <c r="E34" s="133">
        <v>1.004</v>
      </c>
      <c r="F34" s="134">
        <v>0.104</v>
      </c>
      <c r="G34" s="41">
        <v>20533.79</v>
      </c>
      <c r="H34" s="41">
        <v>9.98</v>
      </c>
      <c r="I34" s="131">
        <v>9.98</v>
      </c>
      <c r="J34" s="38">
        <v>0.26100000000000001</v>
      </c>
      <c r="K34" s="40"/>
    </row>
    <row r="35" spans="1:11" ht="32.25" customHeight="1" x14ac:dyDescent="0.2">
      <c r="A35" s="18" t="s">
        <v>492</v>
      </c>
      <c r="B35" s="245" t="s">
        <v>756</v>
      </c>
      <c r="C35" s="172">
        <v>0</v>
      </c>
      <c r="D35" s="132">
        <v>6.875</v>
      </c>
      <c r="E35" s="133">
        <v>1.004</v>
      </c>
      <c r="F35" s="134">
        <v>0.104</v>
      </c>
      <c r="G35" s="41">
        <v>39330.22</v>
      </c>
      <c r="H35" s="41">
        <v>9.98</v>
      </c>
      <c r="I35" s="131">
        <v>9.98</v>
      </c>
      <c r="J35" s="38">
        <v>0.26100000000000001</v>
      </c>
      <c r="K35" s="40"/>
    </row>
    <row r="36" spans="1:11" ht="32.25" customHeight="1" x14ac:dyDescent="0.2">
      <c r="A36" s="18" t="s">
        <v>152</v>
      </c>
      <c r="B36" s="245" t="s">
        <v>757</v>
      </c>
      <c r="C36" s="172" t="s">
        <v>424</v>
      </c>
      <c r="D36" s="135">
        <v>35.737000000000002</v>
      </c>
      <c r="E36" s="136">
        <v>5.57</v>
      </c>
      <c r="F36" s="134">
        <v>3.0169999999999999</v>
      </c>
      <c r="G36" s="42"/>
      <c r="H36" s="42"/>
      <c r="I36" s="42"/>
      <c r="J36" s="39"/>
      <c r="K36" s="40"/>
    </row>
    <row r="37" spans="1:11" ht="27.75" customHeight="1" x14ac:dyDescent="0.2">
      <c r="A37" s="18" t="s">
        <v>153</v>
      </c>
      <c r="B37" s="246" t="s">
        <v>758</v>
      </c>
      <c r="C37" s="171">
        <v>0</v>
      </c>
      <c r="D37" s="132">
        <v>-11.134</v>
      </c>
      <c r="E37" s="133">
        <v>-2.4079999999999999</v>
      </c>
      <c r="F37" s="134">
        <v>-0.32400000000000001</v>
      </c>
      <c r="G37" s="41">
        <v>0</v>
      </c>
      <c r="H37" s="42"/>
      <c r="I37" s="42"/>
      <c r="J37" s="39"/>
      <c r="K37" s="40"/>
    </row>
    <row r="38" spans="1:11" ht="27.75" customHeight="1" x14ac:dyDescent="0.2">
      <c r="A38" s="18" t="s">
        <v>154</v>
      </c>
      <c r="B38" s="245" t="s">
        <v>759</v>
      </c>
      <c r="C38" s="172">
        <v>0</v>
      </c>
      <c r="D38" s="132">
        <v>-9.5030000000000001</v>
      </c>
      <c r="E38" s="133">
        <v>-1.9390000000000001</v>
      </c>
      <c r="F38" s="134">
        <v>-0.255</v>
      </c>
      <c r="G38" s="41">
        <v>0</v>
      </c>
      <c r="H38" s="42"/>
      <c r="I38" s="42"/>
      <c r="J38" s="39"/>
      <c r="K38" s="40"/>
    </row>
    <row r="39" spans="1:11" ht="27.75" customHeight="1" x14ac:dyDescent="0.2">
      <c r="A39" s="18" t="s">
        <v>155</v>
      </c>
      <c r="B39" s="245" t="s">
        <v>760</v>
      </c>
      <c r="C39" s="172">
        <v>0</v>
      </c>
      <c r="D39" s="132">
        <v>-11.134</v>
      </c>
      <c r="E39" s="133">
        <v>-2.4079999999999999</v>
      </c>
      <c r="F39" s="134">
        <v>-0.32400000000000001</v>
      </c>
      <c r="G39" s="41">
        <v>0</v>
      </c>
      <c r="H39" s="42"/>
      <c r="I39" s="42"/>
      <c r="J39" s="38">
        <v>0.61</v>
      </c>
      <c r="K39" s="40"/>
    </row>
    <row r="40" spans="1:11" ht="27.75" customHeight="1" x14ac:dyDescent="0.2">
      <c r="A40" s="18" t="s">
        <v>156</v>
      </c>
      <c r="B40" s="245" t="s">
        <v>761</v>
      </c>
      <c r="C40" s="172">
        <v>0</v>
      </c>
      <c r="D40" s="132">
        <v>-11.134</v>
      </c>
      <c r="E40" s="133">
        <v>-2.4079999999999999</v>
      </c>
      <c r="F40" s="134">
        <v>-0.32400000000000001</v>
      </c>
      <c r="G40" s="41">
        <v>0</v>
      </c>
      <c r="H40" s="42"/>
      <c r="I40" s="42"/>
      <c r="J40" s="39"/>
      <c r="K40" s="40"/>
    </row>
    <row r="41" spans="1:11" ht="27.75" customHeight="1" x14ac:dyDescent="0.2">
      <c r="A41" s="18" t="s">
        <v>157</v>
      </c>
      <c r="B41" s="245" t="s">
        <v>762</v>
      </c>
      <c r="C41" s="172">
        <v>0</v>
      </c>
      <c r="D41" s="132">
        <v>-9.5030000000000001</v>
      </c>
      <c r="E41" s="133">
        <v>-1.9390000000000001</v>
      </c>
      <c r="F41" s="134">
        <v>-0.255</v>
      </c>
      <c r="G41" s="41">
        <v>0</v>
      </c>
      <c r="H41" s="42"/>
      <c r="I41" s="42"/>
      <c r="J41" s="38">
        <v>0.52600000000000002</v>
      </c>
      <c r="K41" s="40"/>
    </row>
    <row r="42" spans="1:11" ht="27.75" customHeight="1" x14ac:dyDescent="0.2">
      <c r="A42" s="18" t="s">
        <v>158</v>
      </c>
      <c r="B42" s="245" t="s">
        <v>763</v>
      </c>
      <c r="C42" s="172">
        <v>0</v>
      </c>
      <c r="D42" s="132">
        <v>-9.5030000000000001</v>
      </c>
      <c r="E42" s="133">
        <v>-1.9390000000000001</v>
      </c>
      <c r="F42" s="134">
        <v>-0.255</v>
      </c>
      <c r="G42" s="41">
        <v>0</v>
      </c>
      <c r="H42" s="42"/>
      <c r="I42" s="42"/>
      <c r="J42" s="39"/>
      <c r="K42" s="40"/>
    </row>
    <row r="43" spans="1:11" ht="27.75" customHeight="1" x14ac:dyDescent="0.2">
      <c r="A43" s="18" t="s">
        <v>159</v>
      </c>
      <c r="B43" s="245" t="s">
        <v>764</v>
      </c>
      <c r="C43" s="172">
        <v>0</v>
      </c>
      <c r="D43" s="132">
        <v>-7.0570000000000004</v>
      </c>
      <c r="E43" s="133">
        <v>-1.123</v>
      </c>
      <c r="F43" s="134">
        <v>-0.13</v>
      </c>
      <c r="G43" s="41">
        <v>89.81</v>
      </c>
      <c r="H43" s="42"/>
      <c r="I43" s="42"/>
      <c r="J43" s="38">
        <v>0.44600000000000001</v>
      </c>
      <c r="K43" s="40"/>
    </row>
    <row r="44" spans="1:11" ht="27.75" customHeight="1" x14ac:dyDescent="0.2">
      <c r="A44" s="18" t="s">
        <v>160</v>
      </c>
      <c r="B44" s="245" t="s">
        <v>765</v>
      </c>
      <c r="C44" s="172">
        <v>0</v>
      </c>
      <c r="D44" s="132">
        <v>-7.0570000000000004</v>
      </c>
      <c r="E44" s="133">
        <v>-1.123</v>
      </c>
      <c r="F44" s="134">
        <v>-0.13</v>
      </c>
      <c r="G44" s="41">
        <v>89.81</v>
      </c>
      <c r="H44" s="42"/>
      <c r="I44" s="42"/>
      <c r="J44" s="39"/>
      <c r="K44" s="40"/>
    </row>
    <row r="45" spans="1:11" ht="7.5" customHeight="1" x14ac:dyDescent="0.2">
      <c r="C45" s="3"/>
    </row>
  </sheetData>
  <mergeCells count="16">
    <mergeCell ref="E1:K1"/>
    <mergeCell ref="B1:D1"/>
    <mergeCell ref="G9:H9"/>
    <mergeCell ref="I10:K10"/>
    <mergeCell ref="G10:H10"/>
    <mergeCell ref="A2:K2"/>
    <mergeCell ref="C5:D5"/>
    <mergeCell ref="C6:D6"/>
    <mergeCell ref="G5:H5"/>
    <mergeCell ref="G6:H6"/>
    <mergeCell ref="G4:K4"/>
    <mergeCell ref="A4:E4"/>
    <mergeCell ref="C7:D7"/>
    <mergeCell ref="B8:E8"/>
    <mergeCell ref="G7:H7"/>
    <mergeCell ref="G8:H8"/>
  </mergeCells>
  <phoneticPr fontId="6" type="noConversion"/>
  <hyperlinks>
    <hyperlink ref="A1" location="Overview!A1" display="Back to Overview" xr:uid="{00000000-0004-0000-0100-000000000000}"/>
  </hyperlinks>
  <pageMargins left="0.39370078740157483" right="0.35433070866141736" top="0.86614173228346458" bottom="0.74803149606299213" header="0.43307086614173229" footer="0.51181102362204722"/>
  <pageSetup paperSize="9" scale="45" fitToHeight="0" orientation="portrait" r:id="rId1"/>
  <headerFooter scaleWithDoc="0">
    <oddHeader>&amp;L&amp;"Arial,Bold"
Annex 1&amp;"Arial,Regular" - Schedule of Charges for use of the Distribution System by LV and HV Designated Properties</oddHeader>
    <oddFooter>&amp;LNote: Where a tariff only has a p/kWh unit rate in Unit Charge 1 then this unit rate applies at all times.&amp;R&amp;P of &amp;N&amp;C&amp;1#&amp;"Calibri"&amp;12&amp;K008000Internal Use</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pageSetUpPr fitToPage="1"/>
  </sheetPr>
  <dimension ref="A1:S12"/>
  <sheetViews>
    <sheetView zoomScale="85" zoomScaleNormal="85" zoomScaleSheetLayoutView="100" workbookViewId="0"/>
  </sheetViews>
  <sheetFormatPr defaultColWidth="9.140625" defaultRowHeight="27.75" customHeight="1" x14ac:dyDescent="0.2"/>
  <cols>
    <col min="1" max="2" width="13" style="54" customWidth="1"/>
    <col min="3" max="3" width="17.140625" style="54" customWidth="1"/>
    <col min="4" max="5" width="13" style="54" customWidth="1"/>
    <col min="6" max="6" width="17.28515625" style="54" customWidth="1"/>
    <col min="7" max="7" width="34.7109375" style="54" bestFit="1" customWidth="1"/>
    <col min="8" max="8" width="12.140625" style="54" customWidth="1"/>
    <col min="9" max="9" width="16.7109375" style="55" customWidth="1"/>
    <col min="10" max="11" width="16.7109375" style="56" customWidth="1"/>
    <col min="12" max="16" width="16.7109375" style="47" customWidth="1"/>
    <col min="17" max="17" width="11.7109375" style="206" bestFit="1" customWidth="1"/>
    <col min="18" max="18" width="4.7109375" style="206" customWidth="1"/>
    <col min="19" max="19" width="9.140625" style="197"/>
    <col min="20" max="16384" width="9.140625" style="47"/>
  </cols>
  <sheetData>
    <row r="1" spans="1:19" ht="66.75" customHeight="1" x14ac:dyDescent="0.2">
      <c r="A1" s="231" t="s">
        <v>22</v>
      </c>
      <c r="B1" s="231"/>
      <c r="C1" s="270"/>
      <c r="D1" s="270"/>
      <c r="E1" s="168"/>
      <c r="F1" s="274" t="s">
        <v>37</v>
      </c>
      <c r="G1" s="274"/>
      <c r="H1" s="274"/>
      <c r="I1" s="274"/>
      <c r="J1" s="274"/>
      <c r="K1" s="274"/>
      <c r="L1" s="274"/>
      <c r="M1" s="274"/>
      <c r="N1" s="274"/>
      <c r="O1" s="274"/>
      <c r="P1" s="274"/>
    </row>
    <row r="2" spans="1:19" s="48" customFormat="1" ht="25.5" customHeight="1" x14ac:dyDescent="0.2">
      <c r="A2" s="271" t="str">
        <f>Overview!B4&amp; " - Effective from "&amp;Overview!D4&amp;" - "&amp;Overview!E4&amp;" Designated EHV charges"</f>
        <v>Aidien Limited - GSP_D - Effective from 1 April 2027 - Final Designated EHV charges</v>
      </c>
      <c r="B2" s="272"/>
      <c r="C2" s="272"/>
      <c r="D2" s="272"/>
      <c r="E2" s="272"/>
      <c r="F2" s="272"/>
      <c r="G2" s="272"/>
      <c r="H2" s="272"/>
      <c r="I2" s="272"/>
      <c r="J2" s="272"/>
      <c r="K2" s="272"/>
      <c r="L2" s="272"/>
      <c r="M2" s="272"/>
      <c r="N2" s="272"/>
      <c r="O2" s="272"/>
      <c r="P2" s="273"/>
      <c r="Q2" s="207"/>
      <c r="R2" s="207"/>
      <c r="S2" s="208"/>
    </row>
    <row r="3" spans="1:19" s="79" customFormat="1" ht="10.5" customHeight="1" x14ac:dyDescent="0.2">
      <c r="A3" s="78"/>
      <c r="B3" s="78"/>
      <c r="C3" s="78"/>
      <c r="D3" s="78"/>
      <c r="E3" s="78"/>
      <c r="F3" s="78"/>
      <c r="G3" s="78"/>
      <c r="H3" s="78"/>
      <c r="I3" s="78"/>
      <c r="J3" s="78"/>
      <c r="K3" s="78"/>
      <c r="L3" s="78"/>
      <c r="M3" s="78"/>
      <c r="N3" s="78"/>
      <c r="O3" s="78"/>
      <c r="Q3" s="209"/>
      <c r="R3" s="209"/>
      <c r="S3" s="210"/>
    </row>
    <row r="4" spans="1:19" s="79" customFormat="1" ht="25.5" customHeight="1" x14ac:dyDescent="0.2">
      <c r="A4" s="262" t="s">
        <v>69</v>
      </c>
      <c r="B4" s="262"/>
      <c r="C4" s="262"/>
      <c r="D4" s="262"/>
      <c r="E4" s="262"/>
      <c r="F4" s="262"/>
      <c r="G4" s="78"/>
      <c r="H4" s="78"/>
      <c r="I4" s="78"/>
      <c r="J4" s="78"/>
      <c r="K4" s="78"/>
      <c r="L4" s="78"/>
      <c r="M4" s="78"/>
      <c r="N4" s="78"/>
      <c r="O4" s="78"/>
      <c r="Q4" s="209"/>
      <c r="R4" s="209"/>
      <c r="S4" s="210"/>
    </row>
    <row r="5" spans="1:19" s="79" customFormat="1" ht="25.5" customHeight="1" x14ac:dyDescent="0.2">
      <c r="A5" s="275" t="s">
        <v>11</v>
      </c>
      <c r="B5" s="276"/>
      <c r="C5" s="276"/>
      <c r="D5" s="268" t="s">
        <v>66</v>
      </c>
      <c r="E5" s="268"/>
      <c r="F5" s="268"/>
      <c r="G5" s="78"/>
      <c r="H5" s="78"/>
      <c r="I5" s="78"/>
      <c r="J5" s="78"/>
      <c r="K5" s="78"/>
      <c r="L5" s="78"/>
      <c r="M5" s="78"/>
      <c r="N5" s="78"/>
      <c r="O5" s="78"/>
      <c r="Q5" s="209"/>
      <c r="R5" s="209"/>
      <c r="S5" s="210"/>
    </row>
    <row r="6" spans="1:19" s="79" customFormat="1" ht="48" customHeight="1" x14ac:dyDescent="0.2">
      <c r="A6" s="277" t="s">
        <v>64</v>
      </c>
      <c r="B6" s="277"/>
      <c r="C6" s="277"/>
      <c r="D6" s="269"/>
      <c r="E6" s="269"/>
      <c r="F6" s="269"/>
      <c r="G6" s="78"/>
      <c r="H6" s="78"/>
      <c r="I6" s="78"/>
      <c r="J6" s="78"/>
      <c r="K6" s="78"/>
      <c r="L6" s="78"/>
      <c r="M6" s="78"/>
      <c r="N6" s="78"/>
      <c r="O6" s="78"/>
      <c r="P6" s="78"/>
      <c r="Q6" s="209"/>
      <c r="R6" s="209"/>
      <c r="S6" s="210"/>
    </row>
    <row r="7" spans="1:19" s="79" customFormat="1" ht="53.25" customHeight="1" x14ac:dyDescent="0.2">
      <c r="A7" s="277" t="s">
        <v>65</v>
      </c>
      <c r="B7" s="277"/>
      <c r="C7" s="277"/>
      <c r="D7" s="265" t="s">
        <v>713</v>
      </c>
      <c r="E7" s="265"/>
      <c r="F7" s="265"/>
      <c r="G7" s="78"/>
      <c r="H7" s="78"/>
      <c r="I7" s="78"/>
      <c r="J7" s="78"/>
      <c r="K7" s="78"/>
      <c r="L7" s="78"/>
      <c r="M7" s="78"/>
      <c r="N7" s="78"/>
      <c r="O7" s="78"/>
      <c r="P7" s="78"/>
      <c r="Q7" s="209"/>
      <c r="R7" s="209"/>
      <c r="S7" s="210"/>
    </row>
    <row r="8" spans="1:19" s="79" customFormat="1" ht="25.5" customHeight="1" x14ac:dyDescent="0.2">
      <c r="A8" s="277" t="s">
        <v>16</v>
      </c>
      <c r="B8" s="277"/>
      <c r="C8" s="277"/>
      <c r="D8" s="265" t="s">
        <v>17</v>
      </c>
      <c r="E8" s="265"/>
      <c r="F8" s="265"/>
      <c r="G8" s="78"/>
      <c r="H8" s="78"/>
      <c r="I8" s="227"/>
      <c r="J8" s="227"/>
      <c r="K8" s="227"/>
      <c r="L8" s="227"/>
      <c r="M8" s="227"/>
      <c r="N8" s="227"/>
      <c r="O8" s="227"/>
      <c r="P8" s="227"/>
      <c r="Q8" s="209"/>
      <c r="R8" s="209"/>
      <c r="S8" s="210"/>
    </row>
    <row r="9" spans="1:19" s="79" customFormat="1" ht="10.5" customHeight="1" x14ac:dyDescent="0.2">
      <c r="A9" s="78"/>
      <c r="B9" s="78"/>
      <c r="C9" s="78"/>
      <c r="D9" s="78"/>
      <c r="E9" s="78"/>
      <c r="F9" s="78"/>
      <c r="G9" s="78"/>
      <c r="H9" s="78"/>
      <c r="I9" s="78"/>
      <c r="J9" s="78"/>
      <c r="K9" s="78"/>
      <c r="L9" s="78"/>
      <c r="M9" s="78"/>
      <c r="N9" s="78"/>
      <c r="O9" s="78"/>
      <c r="Q9" s="209"/>
      <c r="R9" s="209"/>
      <c r="S9" s="210"/>
    </row>
    <row r="10" spans="1:19" ht="63.75" customHeight="1" x14ac:dyDescent="0.2">
      <c r="A10" s="49" t="s">
        <v>55</v>
      </c>
      <c r="B10" s="50" t="s">
        <v>729</v>
      </c>
      <c r="C10" s="49" t="s">
        <v>42</v>
      </c>
      <c r="D10" s="49" t="s">
        <v>57</v>
      </c>
      <c r="E10" s="22" t="s">
        <v>729</v>
      </c>
      <c r="F10" s="49" t="s">
        <v>43</v>
      </c>
      <c r="G10" s="51" t="s">
        <v>36</v>
      </c>
      <c r="H10" s="51" t="s">
        <v>609</v>
      </c>
      <c r="I10" s="52" t="s">
        <v>124</v>
      </c>
      <c r="J10" s="51" t="s">
        <v>58</v>
      </c>
      <c r="K10" s="51" t="s">
        <v>122</v>
      </c>
      <c r="L10" s="128" t="s">
        <v>133</v>
      </c>
      <c r="M10" s="52" t="s">
        <v>125</v>
      </c>
      <c r="N10" s="51" t="s">
        <v>59</v>
      </c>
      <c r="O10" s="51" t="s">
        <v>123</v>
      </c>
      <c r="P10" s="128" t="s">
        <v>134</v>
      </c>
    </row>
    <row r="11" spans="1:19" ht="12.75" x14ac:dyDescent="0.2">
      <c r="A11" s="232"/>
      <c r="B11" s="232"/>
      <c r="C11" s="233"/>
      <c r="D11" s="234"/>
      <c r="E11" s="234"/>
      <c r="F11" s="233"/>
      <c r="G11" s="53"/>
      <c r="H11" s="203"/>
      <c r="I11" s="57"/>
      <c r="J11" s="58"/>
      <c r="K11" s="58"/>
      <c r="L11" s="58"/>
      <c r="M11" s="59"/>
      <c r="N11" s="60"/>
      <c r="O11" s="60"/>
      <c r="P11" s="60"/>
    </row>
    <row r="12" spans="1:19" ht="15" customHeight="1" x14ac:dyDescent="0.2">
      <c r="A12" s="232"/>
      <c r="B12" s="232"/>
      <c r="C12" s="233"/>
      <c r="D12" s="234"/>
      <c r="E12" s="234"/>
      <c r="F12" s="233"/>
      <c r="G12" s="53"/>
      <c r="H12" s="203"/>
      <c r="I12" s="57"/>
      <c r="J12" s="58"/>
      <c r="K12" s="58"/>
      <c r="L12" s="58"/>
      <c r="M12" s="59"/>
      <c r="N12" s="60"/>
      <c r="O12" s="60"/>
      <c r="P12" s="60"/>
    </row>
  </sheetData>
  <autoFilter ref="A10:S12" xr:uid="{00000000-0001-0000-0200-000000000000}"/>
  <mergeCells count="12">
    <mergeCell ref="D7:F7"/>
    <mergeCell ref="D8:F8"/>
    <mergeCell ref="A5:C5"/>
    <mergeCell ref="A6:C6"/>
    <mergeCell ref="A7:C7"/>
    <mergeCell ref="A8:C8"/>
    <mergeCell ref="A4:F4"/>
    <mergeCell ref="D5:F5"/>
    <mergeCell ref="D6:F6"/>
    <mergeCell ref="C1:D1"/>
    <mergeCell ref="A2:P2"/>
    <mergeCell ref="F1:P1"/>
  </mergeCells>
  <phoneticPr fontId="6" type="noConversion"/>
  <hyperlinks>
    <hyperlink ref="A1" location="Overview!A1" display="Back to Overview" xr:uid="{00000000-0004-0000-0200-000000000000}"/>
  </hyperlinks>
  <pageMargins left="0.39370078740157483" right="0.35433070866141736" top="0.86614173228346458" bottom="0.55118110236220474" header="0.27559055118110237" footer="0.27559055118110237"/>
  <pageSetup paperSize="9" scale="57" fitToHeight="0" orientation="landscape" r:id="rId1"/>
  <headerFooter differentFirst="1" scaleWithDoc="0">
    <oddFooter>&amp;L&amp;8Note: The list of MPANs / MSIDs provided may be incomplete; the DNO reserves the right to apply the listed charges to any other MPANs / MSIDs associated with the site.&amp;R&amp;8&amp;P of &amp;N&amp;C&amp;1#&amp;"Calibri"&amp;12&amp;K008000Internal Use</oddFooter>
    <firstHeader>&amp;L
Annex 2 - Schedule of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site.&amp;R&amp;8&amp;P of &amp;N&amp;C&amp;1#&amp;"Calibri"&amp;12&amp;K008000Internal Use</first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pageSetUpPr fitToPage="1"/>
  </sheetPr>
  <dimension ref="A1:N6"/>
  <sheetViews>
    <sheetView zoomScale="90" zoomScaleNormal="90" zoomScaleSheetLayoutView="100" workbookViewId="0">
      <selection sqref="A1:H1"/>
    </sheetView>
  </sheetViews>
  <sheetFormatPr defaultColWidth="9.140625" defaultRowHeight="12.75" x14ac:dyDescent="0.2"/>
  <cols>
    <col min="1" max="1" width="14.7109375" style="47" customWidth="1"/>
    <col min="2" max="2" width="8.7109375" style="47" customWidth="1"/>
    <col min="3" max="3" width="15.7109375" style="54" bestFit="1" customWidth="1"/>
    <col min="4" max="4" width="50.7109375" style="54" customWidth="1"/>
    <col min="5" max="5" width="14.7109375" style="55" customWidth="1"/>
    <col min="6" max="7" width="14.7109375" style="56" customWidth="1"/>
    <col min="8" max="8" width="14.7109375" style="47" customWidth="1"/>
    <col min="9" max="9" width="15.5703125" style="47" customWidth="1"/>
    <col min="10" max="13" width="9.140625" style="47"/>
    <col min="14" max="14" width="9.42578125" style="47" bestFit="1" customWidth="1"/>
    <col min="15" max="16384" width="9.140625" style="47"/>
  </cols>
  <sheetData>
    <row r="1" spans="1:14" ht="66.75" customHeight="1" x14ac:dyDescent="0.2">
      <c r="A1" s="278" t="s">
        <v>72</v>
      </c>
      <c r="B1" s="278"/>
      <c r="C1" s="278"/>
      <c r="D1" s="278"/>
      <c r="E1" s="278"/>
      <c r="F1" s="278"/>
      <c r="G1" s="278"/>
      <c r="H1" s="278"/>
    </row>
    <row r="2" spans="1:14" s="48" customFormat="1" ht="25.5" customHeight="1" x14ac:dyDescent="0.2">
      <c r="A2" s="271" t="str">
        <f>Overview!B4&amp; " - Effective from "&amp;Overview!D4&amp;" - "&amp;Overview!E4&amp;" Designated EHV import charges"</f>
        <v>Aidien Limited - GSP_D - Effective from 1 April 2027 - Final Designated EHV import charges</v>
      </c>
      <c r="B2" s="272"/>
      <c r="C2" s="272"/>
      <c r="D2" s="272"/>
      <c r="E2" s="272"/>
      <c r="F2" s="272"/>
      <c r="G2" s="272"/>
      <c r="H2" s="273"/>
    </row>
    <row r="3" spans="1:14" s="79" customFormat="1" ht="18" x14ac:dyDescent="0.2">
      <c r="A3" s="83"/>
      <c r="B3" s="83"/>
      <c r="C3" s="83"/>
      <c r="D3" s="84"/>
      <c r="E3" s="228"/>
      <c r="F3" s="228"/>
      <c r="G3" s="228"/>
      <c r="H3" s="228"/>
      <c r="I3" s="78"/>
      <c r="J3" s="78"/>
      <c r="K3" s="78"/>
      <c r="L3" s="78"/>
      <c r="M3" s="78"/>
      <c r="N3" s="78"/>
    </row>
    <row r="4" spans="1:14" ht="60.75" customHeight="1" x14ac:dyDescent="0.2">
      <c r="A4" s="49" t="s">
        <v>55</v>
      </c>
      <c r="B4" s="50" t="s">
        <v>729</v>
      </c>
      <c r="C4" s="49" t="s">
        <v>42</v>
      </c>
      <c r="D4" s="51" t="s">
        <v>36</v>
      </c>
      <c r="E4" s="122" t="str">
        <f>'Annex 2 Designated EHV charges'!I10</f>
        <v>Import
Super Red
unit charge
(p/kWh)</v>
      </c>
      <c r="F4" s="122" t="str">
        <f>'Annex 2 Designated EHV charges'!J10</f>
        <v>Import
fixed charge
(p/day)</v>
      </c>
      <c r="G4" s="122" t="str">
        <f>'Annex 2 Designated EHV charges'!K10</f>
        <v>Import
capacity charge
(p/kVA/day)</v>
      </c>
      <c r="H4" s="122" t="str">
        <f>'Annex 2 Designated EHV charges'!L10</f>
        <v>Import
exceeded capacity charge
(p/kVA/day)</v>
      </c>
    </row>
    <row r="5" spans="1:14" ht="12.75" customHeight="1" x14ac:dyDescent="0.2">
      <c r="A5" s="88" t="str">
        <f t="array" ref="A5">IFERROR(INDEX('Annex 2 Designated EHV charges'!$A$11:$A$12, MATCH(0, IF(ISBLANK('Annex 2 Designated EHV charges'!$A$11:$A$12),1, COUNTIF(A$4:$A4, 'Annex 2 Designated EHV charges'!$A$11:$A$12)), 0)),"")</f>
        <v/>
      </c>
      <c r="B5" s="88" t="str">
        <f>IF($A5="","",VLOOKUP($A5,'Annex 2 Designated EHV charges'!$A:$O,2,0))</f>
        <v/>
      </c>
      <c r="C5" s="89" t="str">
        <f>IF($A5="","",VLOOKUP($A5,'Annex 2 Designated EHV charges'!$A:$O,3,0))</f>
        <v/>
      </c>
      <c r="D5" s="88" t="str">
        <f>IF($A5="","",VLOOKUP($A5,'Annex 2 Designated EHV charges'!$A:$O,7,0))</f>
        <v/>
      </c>
      <c r="E5" s="93" t="str">
        <f>IFERROR(IF(VLOOKUP($A5,'Annex 2 Designated EHV charges'!$A:$O,9,FALSE)=0,"",VLOOKUP($A5,'Annex 2 Designated EHV charges'!$A:$O,9,FALSE)),"")</f>
        <v/>
      </c>
      <c r="F5" s="94" t="str">
        <f>IFERROR(IF(VLOOKUP($A5,'Annex 2 Designated EHV charges'!$A:$O,10,FALSE)=0,"",VLOOKUP($A5,'Annex 2 Designated EHV charges'!$A:$O,10,FALSE)),"")</f>
        <v/>
      </c>
      <c r="G5" s="95" t="str">
        <f>IFERROR(IF(VLOOKUP($A5,'Annex 2 Designated EHV charges'!$A:$O,11,FALSE)=0,"",VLOOKUP($A5,'Annex 2 Designated EHV charges'!$A:$O,11,FALSE)),"")</f>
        <v/>
      </c>
      <c r="H5" s="95" t="str">
        <f>IFERROR(IF(VLOOKUP($A5,'Annex 2 Designated EHV charges'!$A:$O,12,FALSE)=0,"",VLOOKUP($A5,'Annex 2 Designated EHV charges'!$A:$O,12,FALSE)),"")</f>
        <v/>
      </c>
      <c r="I5" s="230"/>
    </row>
    <row r="6" spans="1:14" ht="12.75" customHeight="1" x14ac:dyDescent="0.2">
      <c r="A6" s="88" t="str">
        <f t="array" ref="A6">IFERROR(INDEX('Annex 2 Designated EHV charges'!$A$11:$A$12, MATCH(0, IF(ISBLANK('Annex 2 Designated EHV charges'!$A$11:$A$12),1, COUNTIF(A$4:$A5, 'Annex 2 Designated EHV charges'!$A$11:$A$12)), 0)),"")</f>
        <v/>
      </c>
      <c r="B6" s="88" t="str">
        <f>IF($A6="","",VLOOKUP($A6,'Annex 2 Designated EHV charges'!$A:$O,2,0))</f>
        <v/>
      </c>
      <c r="C6" s="89" t="str">
        <f>IF($A6="","",VLOOKUP($A6,'Annex 2 Designated EHV charges'!$A:$O,3,0))</f>
        <v/>
      </c>
      <c r="D6" s="88" t="str">
        <f>IF($A6="","",VLOOKUP($A6,'Annex 2 Designated EHV charges'!$A:$O,7,0))</f>
        <v/>
      </c>
      <c r="E6" s="93" t="str">
        <f>IFERROR(IF(VLOOKUP($A6,'Annex 2 Designated EHV charges'!$A:$O,9,FALSE)=0,"",VLOOKUP($A6,'Annex 2 Designated EHV charges'!$A:$O,9,FALSE)),"")</f>
        <v/>
      </c>
      <c r="F6" s="94" t="str">
        <f>IFERROR(IF(VLOOKUP($A6,'Annex 2 Designated EHV charges'!$A:$O,10,FALSE)=0,"",VLOOKUP($A6,'Annex 2 Designated EHV charges'!$A:$O,10,FALSE)),"")</f>
        <v/>
      </c>
      <c r="G6" s="95" t="str">
        <f>IFERROR(IF(VLOOKUP($A6,'Annex 2 Designated EHV charges'!$A:$O,11,FALSE)=0,"",VLOOKUP($A6,'Annex 2 Designated EHV charges'!$A:$O,11,FALSE)),"")</f>
        <v/>
      </c>
      <c r="H6" s="95" t="str">
        <f>IFERROR(IF(VLOOKUP($A6,'Annex 2 Designated EHV charges'!$A:$O,12,FALSE)=0,"",VLOOKUP($A6,'Annex 2 Designated EHV charges'!$A:$O,12,FALSE)),"")</f>
        <v/>
      </c>
      <c r="I6" s="230"/>
    </row>
  </sheetData>
  <autoFilter ref="A4:I6" xr:uid="{00000000-0001-0000-0300-000000000000}"/>
  <mergeCells count="2">
    <mergeCell ref="A2:H2"/>
    <mergeCell ref="A1:H1"/>
  </mergeCells>
  <pageMargins left="0.70866141732283472" right="0.70866141732283472" top="0.94488188976377963" bottom="0.74803149606299213" header="0.31496062992125984" footer="0.31496062992125984"/>
  <pageSetup paperSize="9" scale="89" fitToHeight="0" orientation="landscape" r:id="rId1"/>
  <headerFooter differentFirst="1" scaleWithDoc="0">
    <oddFooter>&amp;L&amp;8Note: The list of MPANs / MSIDs provided may be incomplete; the DNO reserves the right to apply the listed charges to any other MPANs / MSIDs associated with the site.&amp;R&amp;P of &amp;N&amp;C&amp;1#&amp;"Calibri"&amp;12&amp;K008000Internal Use</oddFooter>
    <firstHeader>&amp;L
Annex 2a - Schedule of Import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site.&amp;R&amp;P of &amp;N&amp;C&amp;1#&amp;"Calibri"&amp;12&amp;K008000Internal Use</first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pageSetUpPr fitToPage="1"/>
  </sheetPr>
  <dimension ref="A1:O6"/>
  <sheetViews>
    <sheetView zoomScale="90" zoomScaleNormal="90" zoomScaleSheetLayoutView="100" workbookViewId="0">
      <selection sqref="A1:H1"/>
    </sheetView>
  </sheetViews>
  <sheetFormatPr defaultColWidth="9.140625" defaultRowHeight="12.75" x14ac:dyDescent="0.2"/>
  <cols>
    <col min="1" max="1" width="14.7109375" style="47" customWidth="1"/>
    <col min="2" max="2" width="8.7109375" style="47" customWidth="1"/>
    <col min="3" max="3" width="15.7109375" style="54" bestFit="1" customWidth="1"/>
    <col min="4" max="4" width="50.7109375" style="54" customWidth="1"/>
    <col min="5" max="5" width="14.7109375" style="55" customWidth="1"/>
    <col min="6" max="7" width="14.7109375" style="56" customWidth="1"/>
    <col min="8" max="8" width="14.7109375" style="47" customWidth="1"/>
    <col min="9" max="9" width="15.5703125" style="47" customWidth="1"/>
    <col min="10" max="16384" width="9.140625" style="47"/>
  </cols>
  <sheetData>
    <row r="1" spans="1:15" ht="66.75" customHeight="1" x14ac:dyDescent="0.2">
      <c r="A1" s="278" t="s">
        <v>72</v>
      </c>
      <c r="B1" s="278"/>
      <c r="C1" s="278"/>
      <c r="D1" s="278"/>
      <c r="E1" s="278"/>
      <c r="F1" s="278"/>
      <c r="G1" s="278"/>
      <c r="H1" s="278"/>
    </row>
    <row r="2" spans="1:15" s="48" customFormat="1" ht="25.5" customHeight="1" x14ac:dyDescent="0.2">
      <c r="A2" s="271" t="str">
        <f>Overview!B4&amp; " - Effective from "&amp;Overview!D4&amp;" - "&amp;Overview!E4&amp;" Designated EHV export charges"</f>
        <v>Aidien Limited - GSP_D - Effective from 1 April 2027 - Final Designated EHV export charges</v>
      </c>
      <c r="B2" s="272"/>
      <c r="C2" s="272"/>
      <c r="D2" s="272"/>
      <c r="E2" s="272"/>
      <c r="F2" s="272"/>
      <c r="G2" s="272"/>
      <c r="H2" s="273"/>
    </row>
    <row r="3" spans="1:15" s="79" customFormat="1" ht="18" x14ac:dyDescent="0.2">
      <c r="A3" s="83"/>
      <c r="B3" s="83"/>
      <c r="C3" s="83"/>
      <c r="D3" s="84"/>
      <c r="E3" s="229"/>
      <c r="F3" s="229"/>
      <c r="G3" s="229"/>
      <c r="H3" s="229"/>
      <c r="I3" s="78"/>
      <c r="J3" s="78"/>
      <c r="K3" s="78"/>
      <c r="L3" s="78"/>
      <c r="M3" s="78"/>
      <c r="N3" s="78"/>
      <c r="O3" s="78"/>
    </row>
    <row r="4" spans="1:15" ht="60.75" customHeight="1" x14ac:dyDescent="0.2">
      <c r="A4" s="49" t="s">
        <v>56</v>
      </c>
      <c r="B4" s="50" t="s">
        <v>729</v>
      </c>
      <c r="C4" s="49" t="s">
        <v>43</v>
      </c>
      <c r="D4" s="51" t="s">
        <v>36</v>
      </c>
      <c r="E4" s="51" t="str">
        <f>'Annex 2 Designated EHV charges'!M10</f>
        <v>Export
Super Red
unit charge
(p/kWh)</v>
      </c>
      <c r="F4" s="51" t="str">
        <f>'Annex 2 Designated EHV charges'!N10</f>
        <v>Export
fixed charge
(p/day)</v>
      </c>
      <c r="G4" s="51" t="str">
        <f>'Annex 2 Designated EHV charges'!O10</f>
        <v>Export
capacity charge
(p/kVA/day)</v>
      </c>
      <c r="H4" s="51" t="str">
        <f>'Annex 2 Designated EHV charges'!P10</f>
        <v>Export
exceeded capacity charge
(p/kVA/day)</v>
      </c>
    </row>
    <row r="5" spans="1:15" ht="12.75" customHeight="1" x14ac:dyDescent="0.2">
      <c r="A5" s="89" t="str">
        <f t="array" ref="A5">IFERROR(INDEX('Annex 2 Designated EHV charges'!$D$11:$D$12, MATCH(0, IF(ISBLANK('Annex 2 Designated EHV charges'!$D$11:$D$12),1, COUNTIF(A$4:$A4, 'Annex 2 Designated EHV charges'!$D$11:$D$12)), 0)),"")</f>
        <v/>
      </c>
      <c r="B5" s="88" t="str">
        <f>IF($A5="","",VLOOKUP($A5,'Annex 2 Designated EHV charges'!$D:$O,2,0))</f>
        <v/>
      </c>
      <c r="C5" s="89" t="str">
        <f>IF($A5="","",VLOOKUP($A5,'Annex 2 Designated EHV charges'!$D:$O,3,0))</f>
        <v/>
      </c>
      <c r="D5" s="88" t="str">
        <f>IF($A5="","",VLOOKUP($A5,'Annex 2 Designated EHV charges'!$D:$O,4,0))</f>
        <v/>
      </c>
      <c r="E5" s="90" t="str">
        <f>IFERROR(IF(VLOOKUP($A5,'Annex 2 Designated EHV charges'!$D:$O,10,FALSE)=0,"",VLOOKUP($A5,'Annex 2 Designated EHV charges'!$D:$O,10,FALSE)),"")</f>
        <v/>
      </c>
      <c r="F5" s="91" t="str">
        <f>IFERROR(IF(VLOOKUP($A5,'Annex 2 Designated EHV charges'!$D:$O,11,FALSE)=0,"",VLOOKUP($A5,'Annex 2 Designated EHV charges'!$D:$O,11,FALSE)),"")</f>
        <v/>
      </c>
      <c r="G5" s="92" t="str">
        <f>IFERROR(IF(VLOOKUP($A5,'Annex 2 Designated EHV charges'!$D:$O,12,FALSE)=0,"",VLOOKUP($A5,'Annex 2 Designated EHV charges'!$D:$O,12,FALSE)),"")</f>
        <v/>
      </c>
      <c r="H5" s="92" t="str">
        <f>IFERROR(IF(VLOOKUP($A5,'Annex 2 Designated EHV charges'!$D:$P,13,FALSE)=0,"",VLOOKUP($A5,'Annex 2 Designated EHV charges'!$D:$P,13,FALSE)),"")</f>
        <v/>
      </c>
      <c r="I5" s="223"/>
    </row>
    <row r="6" spans="1:15" ht="12.75" customHeight="1" x14ac:dyDescent="0.2">
      <c r="A6" s="89" t="str">
        <f t="array" ref="A6">IFERROR(INDEX('Annex 2 Designated EHV charges'!$D$11:$D$12, MATCH(0, IF(ISBLANK('Annex 2 Designated EHV charges'!$D$11:$D$12),1, COUNTIF(A$4:$A5, 'Annex 2 Designated EHV charges'!$D$11:$D$12)), 0)),"")</f>
        <v/>
      </c>
      <c r="B6" s="88" t="str">
        <f>IF($A6="","",VLOOKUP($A6,'Annex 2 Designated EHV charges'!$D:$O,2,0))</f>
        <v/>
      </c>
      <c r="C6" s="89" t="str">
        <f>IF($A6="","",VLOOKUP($A6,'Annex 2 Designated EHV charges'!$D:$O,3,0))</f>
        <v/>
      </c>
      <c r="D6" s="88" t="str">
        <f>IF($A6="","",VLOOKUP($A6,'Annex 2 Designated EHV charges'!$D:$O,4,0))</f>
        <v/>
      </c>
      <c r="E6" s="90" t="str">
        <f>IFERROR(IF(VLOOKUP($A6,'Annex 2 Designated EHV charges'!$D:$O,10,FALSE)=0,"",VLOOKUP($A6,'Annex 2 Designated EHV charges'!$D:$O,10,FALSE)),"")</f>
        <v/>
      </c>
      <c r="F6" s="91" t="str">
        <f>IFERROR(IF(VLOOKUP($A6,'Annex 2 Designated EHV charges'!$D:$O,11,FALSE)=0,"",VLOOKUP($A6,'Annex 2 Designated EHV charges'!$D:$O,11,FALSE)),"")</f>
        <v/>
      </c>
      <c r="G6" s="92" t="str">
        <f>IFERROR(IF(VLOOKUP($A6,'Annex 2 Designated EHV charges'!$D:$O,12,FALSE)=0,"",VLOOKUP($A6,'Annex 2 Designated EHV charges'!$D:$O,12,FALSE)),"")</f>
        <v/>
      </c>
      <c r="H6" s="92" t="str">
        <f>IFERROR(IF(VLOOKUP($A6,'Annex 2 Designated EHV charges'!$D:$P,13,FALSE)=0,"",VLOOKUP($A6,'Annex 2 Designated EHV charges'!$D:$P,13,FALSE)),"")</f>
        <v/>
      </c>
      <c r="I6" s="223"/>
    </row>
  </sheetData>
  <autoFilter ref="A4:O6" xr:uid="{00000000-0001-0000-0400-000000000000}"/>
  <mergeCells count="2">
    <mergeCell ref="A2:H2"/>
    <mergeCell ref="A1:H1"/>
  </mergeCells>
  <pageMargins left="0.70866141732283472" right="0.70866141732283472" top="0.94488188976377963" bottom="0.74803149606299213" header="0.31496062992125984" footer="0.31496062992125984"/>
  <pageSetup paperSize="9" scale="89" fitToHeight="0" orientation="landscape" r:id="rId1"/>
  <headerFooter differentFirst="1" scaleWithDoc="0">
    <oddFooter>&amp;L&amp;8Note: The list of MPANs / MSIDs provided may be incomplete; the DNO reserves the right to apply the listed charges to any other MPANs / MSIDs associated with the site.&amp;R&amp;P of &amp;N&amp;C&amp;1#&amp;"Calibri"&amp;12&amp;K008000Internal Use</oddFooter>
    <firstHeader>&amp;L
Annex 2b - Schedule of Export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site.&amp;R&amp;P of &amp;N&amp;C&amp;1#&amp;"Calibri"&amp;12&amp;K008000Internal Use</first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pageSetUpPr fitToPage="1"/>
  </sheetPr>
  <dimension ref="A1:L16"/>
  <sheetViews>
    <sheetView showGridLines="0" zoomScale="80" zoomScaleNormal="80" zoomScaleSheetLayoutView="100" workbookViewId="0">
      <selection activeCell="B14" sqref="B14:J16"/>
    </sheetView>
  </sheetViews>
  <sheetFormatPr defaultRowHeight="12.75" x14ac:dyDescent="0.2"/>
  <cols>
    <col min="1" max="1" width="27.42578125" customWidth="1"/>
    <col min="2" max="2" width="19" bestFit="1" customWidth="1"/>
    <col min="4" max="10" width="16.5703125" customWidth="1"/>
    <col min="11" max="11" width="1.42578125" customWidth="1"/>
  </cols>
  <sheetData>
    <row r="1" spans="1:12" s="2" customFormat="1" ht="27.75" customHeight="1" x14ac:dyDescent="0.2">
      <c r="A1" s="15" t="s">
        <v>22</v>
      </c>
      <c r="B1" s="3"/>
      <c r="D1" s="3"/>
      <c r="E1" s="3"/>
      <c r="F1" s="3"/>
      <c r="G1" s="10"/>
      <c r="H1" s="4"/>
      <c r="I1" s="4"/>
    </row>
    <row r="2" spans="1:12" s="2" customFormat="1" ht="27" customHeight="1" x14ac:dyDescent="0.2">
      <c r="A2" s="262" t="str">
        <f>Overview!B4&amp; " - Effective from "&amp;Overview!D4&amp;" - "&amp;Overview!E4&amp;" LV and HV tariffs"</f>
        <v>Aidien Limited - GSP_D - Effective from 1 April 2027 - Final LV and HV tariffs</v>
      </c>
      <c r="B2" s="262"/>
      <c r="C2" s="262"/>
      <c r="D2" s="262"/>
      <c r="E2" s="262"/>
      <c r="F2" s="262"/>
      <c r="G2" s="262"/>
      <c r="H2" s="262"/>
      <c r="I2" s="262"/>
      <c r="J2" s="262"/>
      <c r="K2" s="4"/>
      <c r="L2" s="4"/>
    </row>
    <row r="3" spans="1:12" s="2" customFormat="1" ht="27" customHeight="1" x14ac:dyDescent="0.2">
      <c r="A3" s="291" t="s">
        <v>164</v>
      </c>
      <c r="B3" s="291"/>
      <c r="C3" s="291"/>
      <c r="D3" s="291"/>
      <c r="E3" s="291"/>
      <c r="F3" s="291"/>
      <c r="G3" s="291"/>
      <c r="H3" s="291"/>
      <c r="I3" s="291"/>
      <c r="J3" s="291"/>
      <c r="K3" s="4"/>
      <c r="L3" s="4"/>
    </row>
    <row r="4" spans="1:12" s="2" customFormat="1" ht="71.25" customHeight="1" x14ac:dyDescent="0.2">
      <c r="A4" s="17"/>
      <c r="B4" s="28" t="s">
        <v>731</v>
      </c>
      <c r="C4" s="16" t="s">
        <v>26</v>
      </c>
      <c r="D4" s="49" t="s">
        <v>165</v>
      </c>
      <c r="E4" s="49" t="s">
        <v>167</v>
      </c>
      <c r="F4" s="49" t="s">
        <v>166</v>
      </c>
      <c r="G4" s="16" t="s">
        <v>27</v>
      </c>
      <c r="H4" s="16"/>
      <c r="I4" s="16"/>
      <c r="J4" s="16"/>
      <c r="K4" s="4"/>
      <c r="L4" s="4"/>
    </row>
    <row r="5" spans="1:12" s="2" customFormat="1" ht="14.25" x14ac:dyDescent="0.2">
      <c r="A5" s="18"/>
      <c r="B5" s="27"/>
      <c r="C5" s="19"/>
      <c r="D5" s="20"/>
      <c r="E5" s="20"/>
      <c r="F5" s="20"/>
      <c r="G5" s="21"/>
      <c r="H5" s="26"/>
      <c r="I5" s="26"/>
      <c r="J5" s="26"/>
      <c r="K5" s="4"/>
      <c r="L5" s="4"/>
    </row>
    <row r="6" spans="1:12" ht="12.75" customHeight="1" x14ac:dyDescent="0.2">
      <c r="A6" s="292" t="s">
        <v>1</v>
      </c>
      <c r="B6" s="279"/>
      <c r="C6" s="280"/>
      <c r="D6" s="280"/>
      <c r="E6" s="280"/>
      <c r="F6" s="280"/>
      <c r="G6" s="280"/>
      <c r="H6" s="280"/>
      <c r="I6" s="280"/>
      <c r="J6" s="281"/>
    </row>
    <row r="7" spans="1:12" ht="34.5" customHeight="1" x14ac:dyDescent="0.2">
      <c r="A7" s="292"/>
      <c r="B7" s="282"/>
      <c r="C7" s="283"/>
      <c r="D7" s="283"/>
      <c r="E7" s="283"/>
      <c r="F7" s="283"/>
      <c r="G7" s="283"/>
      <c r="H7" s="283"/>
      <c r="I7" s="283"/>
      <c r="J7" s="284"/>
    </row>
    <row r="8" spans="1:12" x14ac:dyDescent="0.2">
      <c r="A8" s="292"/>
      <c r="B8" s="285"/>
      <c r="C8" s="286"/>
      <c r="D8" s="286"/>
      <c r="E8" s="286"/>
      <c r="F8" s="286"/>
      <c r="G8" s="286"/>
      <c r="H8" s="286"/>
      <c r="I8" s="286"/>
      <c r="J8" s="287"/>
    </row>
    <row r="9" spans="1:12" x14ac:dyDescent="0.2">
      <c r="A9" s="46"/>
      <c r="B9" s="46"/>
      <c r="C9" s="46"/>
      <c r="D9" s="46"/>
      <c r="E9" s="46"/>
      <c r="F9" s="46"/>
      <c r="G9" s="46"/>
      <c r="H9" s="46"/>
      <c r="I9" s="46"/>
      <c r="J9" s="46"/>
    </row>
    <row r="10" spans="1:12" x14ac:dyDescent="0.2">
      <c r="A10" s="46"/>
      <c r="B10" s="46"/>
      <c r="C10" s="46"/>
      <c r="D10" s="46"/>
      <c r="E10" s="46"/>
      <c r="F10" s="46"/>
      <c r="G10" s="46"/>
      <c r="H10" s="46"/>
      <c r="I10" s="46"/>
      <c r="J10" s="46"/>
    </row>
    <row r="11" spans="1:12" s="2" customFormat="1" ht="27" customHeight="1" x14ac:dyDescent="0.2">
      <c r="A11" s="291" t="s">
        <v>161</v>
      </c>
      <c r="B11" s="291"/>
      <c r="C11" s="291"/>
      <c r="D11" s="291"/>
      <c r="E11" s="291"/>
      <c r="F11" s="291"/>
      <c r="G11" s="291"/>
      <c r="H11" s="291"/>
      <c r="I11" s="291"/>
      <c r="J11" s="291"/>
      <c r="K11" s="4"/>
      <c r="L11" s="4"/>
    </row>
    <row r="12" spans="1:12" s="2" customFormat="1" ht="58.5" customHeight="1" x14ac:dyDescent="0.2">
      <c r="A12" s="17"/>
      <c r="B12" s="28" t="s">
        <v>731</v>
      </c>
      <c r="C12" s="16" t="s">
        <v>26</v>
      </c>
      <c r="D12" s="49" t="s">
        <v>165</v>
      </c>
      <c r="E12" s="49" t="s">
        <v>167</v>
      </c>
      <c r="F12" s="49" t="s">
        <v>166</v>
      </c>
      <c r="G12" s="16" t="s">
        <v>27</v>
      </c>
      <c r="H12" s="16" t="s">
        <v>28</v>
      </c>
      <c r="I12" s="28" t="s">
        <v>132</v>
      </c>
      <c r="J12" s="16" t="s">
        <v>39</v>
      </c>
      <c r="K12" s="4"/>
      <c r="L12" s="4"/>
    </row>
    <row r="13" spans="1:12" s="2" customFormat="1" ht="32.25" customHeight="1" x14ac:dyDescent="0.2">
      <c r="A13" s="18"/>
      <c r="B13" s="27"/>
      <c r="C13" s="19"/>
      <c r="D13" s="20"/>
      <c r="E13" s="20"/>
      <c r="F13" s="20"/>
      <c r="G13" s="21"/>
      <c r="H13" s="21"/>
      <c r="I13" s="21"/>
      <c r="J13" s="20"/>
      <c r="K13" s="4"/>
      <c r="L13" s="4"/>
    </row>
    <row r="14" spans="1:12" x14ac:dyDescent="0.2">
      <c r="A14" s="292" t="s">
        <v>1</v>
      </c>
      <c r="B14" s="279"/>
      <c r="C14" s="280"/>
      <c r="D14" s="280"/>
      <c r="E14" s="280"/>
      <c r="F14" s="280"/>
      <c r="G14" s="280"/>
      <c r="H14" s="280"/>
      <c r="I14" s="280"/>
      <c r="J14" s="288"/>
    </row>
    <row r="15" spans="1:12" x14ac:dyDescent="0.2">
      <c r="A15" s="292"/>
      <c r="B15" s="282"/>
      <c r="C15" s="283"/>
      <c r="D15" s="283"/>
      <c r="E15" s="283"/>
      <c r="F15" s="283"/>
      <c r="G15" s="283"/>
      <c r="H15" s="283"/>
      <c r="I15" s="283"/>
      <c r="J15" s="289"/>
    </row>
    <row r="16" spans="1:12" ht="12.75" customHeight="1" x14ac:dyDescent="0.2">
      <c r="A16" s="292"/>
      <c r="B16" s="285"/>
      <c r="C16" s="286"/>
      <c r="D16" s="286"/>
      <c r="E16" s="286"/>
      <c r="F16" s="286"/>
      <c r="G16" s="286"/>
      <c r="H16" s="286"/>
      <c r="I16" s="286"/>
      <c r="J16" s="290"/>
    </row>
  </sheetData>
  <mergeCells count="7">
    <mergeCell ref="B6:J8"/>
    <mergeCell ref="B14:J16"/>
    <mergeCell ref="A2:J2"/>
    <mergeCell ref="A3:J3"/>
    <mergeCell ref="A6:A8"/>
    <mergeCell ref="A11:J11"/>
    <mergeCell ref="A14:A16"/>
  </mergeCells>
  <phoneticPr fontId="11" type="noConversion"/>
  <hyperlinks>
    <hyperlink ref="A1" location="Overview!A1" display="Back to Overview" xr:uid="{00000000-0004-0000-0500-000000000000}"/>
  </hyperlinks>
  <pageMargins left="0.70866141732283472" right="0.70866141732283472" top="1.0236220472440944" bottom="0.74803149606299213" header="0.31496062992125984" footer="0.31496062992125984"/>
  <pageSetup paperSize="9" scale="54" fitToHeight="0" orientation="portrait" r:id="rId1"/>
  <headerFooter scaleWithDoc="0">
    <oddHeader>&amp;L
&amp;"Arial,Bold"Annex 3&amp;"Arial,Regular" - Schedule of Chargesfor use of the Distribution System to Preserved/Additional LLFC Classes</oddHeader>
    <oddFooter>&amp;C&amp;"Calibri"&amp;11&amp;K000000&amp;P of &amp;N_x000D_&amp;1#&amp;"Calibri"&amp;12&amp;K008000Internal Use</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
    <pageSetUpPr fitToPage="1"/>
  </sheetPr>
  <dimension ref="A1:N203"/>
  <sheetViews>
    <sheetView zoomScale="70" zoomScaleNormal="70" zoomScaleSheetLayoutView="85" workbookViewId="0"/>
  </sheetViews>
  <sheetFormatPr defaultColWidth="9.140625" defaultRowHeight="27.75" customHeight="1" x14ac:dyDescent="0.2"/>
  <cols>
    <col min="1" max="1" width="58" style="2" bestFit="1" customWidth="1"/>
    <col min="2" max="2" width="25" style="3" customWidth="1"/>
    <col min="3" max="4" width="17.7109375" style="2" customWidth="1"/>
    <col min="5" max="7" width="17.7109375" style="3" customWidth="1"/>
    <col min="8" max="9" width="17.7109375" style="9" customWidth="1"/>
    <col min="10" max="10" width="17.7109375" style="4" customWidth="1"/>
    <col min="11" max="11" width="1.85546875" style="198" customWidth="1"/>
    <col min="12" max="12" width="4.7109375" style="198" customWidth="1"/>
    <col min="13" max="13" width="15.5703125" style="235" customWidth="1"/>
    <col min="14" max="17" width="15.5703125" style="2" customWidth="1"/>
    <col min="18" max="16384" width="9.140625" style="2"/>
  </cols>
  <sheetData>
    <row r="1" spans="1:14" ht="27.75" customHeight="1" x14ac:dyDescent="0.2">
      <c r="A1" s="15" t="s">
        <v>22</v>
      </c>
      <c r="B1" s="293"/>
      <c r="C1" s="294"/>
      <c r="D1" s="294"/>
      <c r="E1" s="212"/>
      <c r="F1" s="295"/>
      <c r="G1" s="296"/>
      <c r="H1" s="297"/>
      <c r="I1" s="4"/>
      <c r="J1" s="2"/>
      <c r="K1" s="200"/>
      <c r="L1" s="200"/>
    </row>
    <row r="2" spans="1:14" ht="31.5" customHeight="1" x14ac:dyDescent="0.2">
      <c r="A2" s="298" t="str">
        <f>Overview!B4&amp; " - Effective from "&amp;Overview!D4&amp;" - "&amp;Overview!E4&amp;" LDNO tariffs"</f>
        <v>Aidien Limited - GSP_D - Effective from 1 April 2027 - Final LDNO tariffs</v>
      </c>
      <c r="B2" s="298"/>
      <c r="C2" s="298"/>
      <c r="D2" s="298"/>
      <c r="E2" s="298"/>
      <c r="F2" s="298"/>
      <c r="G2" s="298"/>
      <c r="H2" s="298"/>
      <c r="I2" s="298"/>
      <c r="J2" s="298"/>
    </row>
    <row r="3" spans="1:14" ht="8.25" customHeight="1" x14ac:dyDescent="0.2">
      <c r="A3" s="80"/>
      <c r="B3" s="80"/>
      <c r="C3" s="80"/>
      <c r="D3" s="80"/>
      <c r="E3" s="80"/>
      <c r="F3" s="80"/>
      <c r="G3" s="80"/>
      <c r="H3" s="80"/>
      <c r="I3" s="80"/>
      <c r="J3" s="80"/>
    </row>
    <row r="4" spans="1:14" ht="27" customHeight="1" x14ac:dyDescent="0.2">
      <c r="A4" s="262" t="s">
        <v>162</v>
      </c>
      <c r="B4" s="262"/>
      <c r="C4" s="262"/>
      <c r="D4" s="262"/>
      <c r="E4" s="82"/>
      <c r="F4" s="262" t="s">
        <v>163</v>
      </c>
      <c r="G4" s="262"/>
      <c r="H4" s="262"/>
      <c r="I4" s="262"/>
      <c r="J4" s="262"/>
    </row>
    <row r="5" spans="1:14" ht="32.25" customHeight="1" x14ac:dyDescent="0.2">
      <c r="A5" s="70" t="s">
        <v>11</v>
      </c>
      <c r="B5" s="75" t="s">
        <v>60</v>
      </c>
      <c r="C5" s="85" t="s">
        <v>61</v>
      </c>
      <c r="D5" s="72" t="s">
        <v>62</v>
      </c>
      <c r="E5" s="78"/>
      <c r="F5" s="266"/>
      <c r="G5" s="267"/>
      <c r="H5" s="76" t="s">
        <v>67</v>
      </c>
      <c r="I5" s="77" t="s">
        <v>68</v>
      </c>
      <c r="J5" s="72" t="s">
        <v>62</v>
      </c>
      <c r="K5" s="201"/>
      <c r="L5" s="201"/>
      <c r="M5" s="238"/>
    </row>
    <row r="6" spans="1:14" ht="56.25" customHeight="1" x14ac:dyDescent="0.2">
      <c r="A6" s="73" t="s">
        <v>63</v>
      </c>
      <c r="B6" s="187" t="s">
        <v>705</v>
      </c>
      <c r="C6" s="188" t="s">
        <v>708</v>
      </c>
      <c r="D6" s="186" t="s">
        <v>707</v>
      </c>
      <c r="E6" s="78"/>
      <c r="F6" s="257" t="s">
        <v>64</v>
      </c>
      <c r="G6" s="257"/>
      <c r="H6" s="184"/>
      <c r="I6" s="186" t="s">
        <v>706</v>
      </c>
      <c r="J6" s="186" t="s">
        <v>707</v>
      </c>
      <c r="K6" s="201"/>
      <c r="L6" s="201"/>
      <c r="M6" s="238"/>
    </row>
    <row r="7" spans="1:14" ht="56.25" customHeight="1" x14ac:dyDescent="0.2">
      <c r="A7" s="73" t="s">
        <v>18</v>
      </c>
      <c r="B7" s="184"/>
      <c r="C7" s="188" t="s">
        <v>709</v>
      </c>
      <c r="D7" s="186" t="s">
        <v>714</v>
      </c>
      <c r="E7" s="78"/>
      <c r="F7" s="257" t="s">
        <v>65</v>
      </c>
      <c r="G7" s="257"/>
      <c r="H7" s="187" t="s">
        <v>705</v>
      </c>
      <c r="I7" s="186" t="s">
        <v>708</v>
      </c>
      <c r="J7" s="186" t="s">
        <v>707</v>
      </c>
      <c r="K7" s="201"/>
      <c r="L7" s="201"/>
      <c r="M7" s="238"/>
    </row>
    <row r="8" spans="1:14" ht="55.5" customHeight="1" x14ac:dyDescent="0.2">
      <c r="A8" s="74" t="s">
        <v>16</v>
      </c>
      <c r="B8" s="303" t="s">
        <v>17</v>
      </c>
      <c r="C8" s="304"/>
      <c r="D8" s="305"/>
      <c r="E8" s="78"/>
      <c r="F8" s="257" t="s">
        <v>715</v>
      </c>
      <c r="G8" s="257"/>
      <c r="H8" s="184"/>
      <c r="I8" s="186" t="s">
        <v>706</v>
      </c>
      <c r="J8" s="186" t="s">
        <v>707</v>
      </c>
      <c r="K8" s="201"/>
      <c r="L8" s="201"/>
      <c r="M8" s="238"/>
    </row>
    <row r="9" spans="1:14" s="71" customFormat="1" ht="55.5" customHeight="1" x14ac:dyDescent="0.2">
      <c r="E9" s="81"/>
      <c r="F9" s="301" t="s">
        <v>71</v>
      </c>
      <c r="G9" s="302"/>
      <c r="H9" s="184"/>
      <c r="I9" s="186" t="s">
        <v>709</v>
      </c>
      <c r="J9" s="186" t="s">
        <v>710</v>
      </c>
      <c r="K9" s="201"/>
      <c r="L9" s="201"/>
      <c r="M9" s="239"/>
    </row>
    <row r="10" spans="1:14" ht="27.75" customHeight="1" x14ac:dyDescent="0.2">
      <c r="F10" s="299" t="s">
        <v>16</v>
      </c>
      <c r="G10" s="299"/>
      <c r="H10" s="300" t="s">
        <v>17</v>
      </c>
      <c r="I10" s="300"/>
      <c r="J10" s="300"/>
    </row>
    <row r="12" spans="1:14" ht="27.75" customHeight="1" x14ac:dyDescent="0.2">
      <c r="H12" s="3"/>
      <c r="I12" s="3"/>
      <c r="J12" s="3"/>
      <c r="K12" s="3"/>
    </row>
    <row r="13" spans="1:14" ht="38.25" x14ac:dyDescent="0.2">
      <c r="A13" s="28" t="s">
        <v>131</v>
      </c>
      <c r="B13" s="28" t="s">
        <v>472</v>
      </c>
      <c r="C13" s="16" t="s">
        <v>26</v>
      </c>
      <c r="D13" s="49" t="s">
        <v>165</v>
      </c>
      <c r="E13" s="49" t="s">
        <v>167</v>
      </c>
      <c r="F13" s="49" t="s">
        <v>166</v>
      </c>
      <c r="G13" s="16" t="s">
        <v>27</v>
      </c>
      <c r="H13" s="16" t="s">
        <v>28</v>
      </c>
      <c r="I13" s="16" t="s">
        <v>132</v>
      </c>
      <c r="J13" s="16" t="s">
        <v>39</v>
      </c>
    </row>
    <row r="14" spans="1:14" ht="27.75" customHeight="1" x14ac:dyDescent="0.2">
      <c r="A14" s="160" t="s">
        <v>615</v>
      </c>
      <c r="B14" s="27" t="s">
        <v>766</v>
      </c>
      <c r="C14" s="161" t="s">
        <v>596</v>
      </c>
      <c r="D14" s="132">
        <v>9.8770000000000007</v>
      </c>
      <c r="E14" s="133">
        <v>2.1360000000000001</v>
      </c>
      <c r="F14" s="134">
        <v>0.28699999999999998</v>
      </c>
      <c r="G14" s="162">
        <v>15.47</v>
      </c>
      <c r="H14" s="163"/>
      <c r="I14" s="165"/>
      <c r="J14" s="39"/>
      <c r="L14" s="226"/>
      <c r="M14" s="235">
        <v>1</v>
      </c>
    </row>
    <row r="15" spans="1:14" ht="27.75" customHeight="1" x14ac:dyDescent="0.2">
      <c r="A15" s="160" t="s">
        <v>657</v>
      </c>
      <c r="B15" s="27" t="s">
        <v>767</v>
      </c>
      <c r="C15" s="161">
        <v>2</v>
      </c>
      <c r="D15" s="132">
        <v>9.8770000000000007</v>
      </c>
      <c r="E15" s="133">
        <v>2.1360000000000001</v>
      </c>
      <c r="F15" s="134">
        <v>0.28699999999999998</v>
      </c>
      <c r="G15" s="163"/>
      <c r="H15" s="163"/>
      <c r="I15" s="165"/>
      <c r="J15" s="39"/>
      <c r="L15" s="226"/>
      <c r="M15" s="235">
        <v>1</v>
      </c>
      <c r="N15" s="24"/>
    </row>
    <row r="16" spans="1:14" ht="27.75" customHeight="1" x14ac:dyDescent="0.2">
      <c r="A16" s="160" t="s">
        <v>616</v>
      </c>
      <c r="B16" s="27" t="s">
        <v>768</v>
      </c>
      <c r="C16" s="161" t="s">
        <v>595</v>
      </c>
      <c r="D16" s="132">
        <v>10.286</v>
      </c>
      <c r="E16" s="133">
        <v>2.2250000000000001</v>
      </c>
      <c r="F16" s="134">
        <v>0.29899999999999999</v>
      </c>
      <c r="G16" s="162">
        <v>4.38</v>
      </c>
      <c r="H16" s="163"/>
      <c r="I16" s="165"/>
      <c r="J16" s="39"/>
      <c r="L16" s="226"/>
      <c r="M16" s="235">
        <v>1</v>
      </c>
      <c r="N16" s="24"/>
    </row>
    <row r="17" spans="1:14" ht="27.75" customHeight="1" x14ac:dyDescent="0.2">
      <c r="A17" s="160" t="s">
        <v>617</v>
      </c>
      <c r="B17" s="27" t="s">
        <v>769</v>
      </c>
      <c r="C17" s="161" t="s">
        <v>595</v>
      </c>
      <c r="D17" s="132">
        <v>10.286</v>
      </c>
      <c r="E17" s="133">
        <v>2.2250000000000001</v>
      </c>
      <c r="F17" s="134">
        <v>0.29899999999999999</v>
      </c>
      <c r="G17" s="162">
        <v>19.239999999999998</v>
      </c>
      <c r="H17" s="163"/>
      <c r="I17" s="165"/>
      <c r="J17" s="39"/>
      <c r="L17" s="226"/>
      <c r="M17" s="235">
        <v>1</v>
      </c>
      <c r="N17" s="24"/>
    </row>
    <row r="18" spans="1:14" ht="27.75" customHeight="1" x14ac:dyDescent="0.2">
      <c r="A18" s="160" t="s">
        <v>618</v>
      </c>
      <c r="B18" s="27" t="s">
        <v>770</v>
      </c>
      <c r="C18" s="161" t="s">
        <v>595</v>
      </c>
      <c r="D18" s="132">
        <v>10.286</v>
      </c>
      <c r="E18" s="133">
        <v>2.2250000000000001</v>
      </c>
      <c r="F18" s="134">
        <v>0.29899999999999999</v>
      </c>
      <c r="G18" s="162">
        <v>33.78</v>
      </c>
      <c r="H18" s="163"/>
      <c r="I18" s="165"/>
      <c r="J18" s="39"/>
      <c r="L18" s="226"/>
      <c r="M18" s="235">
        <v>1</v>
      </c>
      <c r="N18" s="24"/>
    </row>
    <row r="19" spans="1:14" ht="27.75" customHeight="1" x14ac:dyDescent="0.2">
      <c r="A19" s="160" t="s">
        <v>619</v>
      </c>
      <c r="B19" s="27" t="s">
        <v>771</v>
      </c>
      <c r="C19" s="161" t="s">
        <v>595</v>
      </c>
      <c r="D19" s="132">
        <v>10.286</v>
      </c>
      <c r="E19" s="133">
        <v>2.2250000000000001</v>
      </c>
      <c r="F19" s="134">
        <v>0.29899999999999999</v>
      </c>
      <c r="G19" s="162">
        <v>66.38</v>
      </c>
      <c r="H19" s="163"/>
      <c r="I19" s="165"/>
      <c r="J19" s="39"/>
      <c r="L19" s="226"/>
      <c r="M19" s="235">
        <v>1</v>
      </c>
      <c r="N19" s="24"/>
    </row>
    <row r="20" spans="1:14" ht="27.75" customHeight="1" x14ac:dyDescent="0.2">
      <c r="A20" s="160" t="s">
        <v>620</v>
      </c>
      <c r="B20" s="27" t="s">
        <v>772</v>
      </c>
      <c r="C20" s="161" t="s">
        <v>595</v>
      </c>
      <c r="D20" s="132">
        <v>10.286</v>
      </c>
      <c r="E20" s="133">
        <v>2.2250000000000001</v>
      </c>
      <c r="F20" s="134">
        <v>0.29899999999999999</v>
      </c>
      <c r="G20" s="162">
        <v>183.92</v>
      </c>
      <c r="H20" s="163"/>
      <c r="I20" s="165"/>
      <c r="J20" s="39"/>
      <c r="L20" s="226"/>
      <c r="M20" s="235">
        <v>1</v>
      </c>
      <c r="N20" s="24"/>
    </row>
    <row r="21" spans="1:14" ht="27.75" customHeight="1" x14ac:dyDescent="0.2">
      <c r="A21" s="160" t="s">
        <v>426</v>
      </c>
      <c r="B21" s="27" t="s">
        <v>773</v>
      </c>
      <c r="C21" s="161">
        <v>4</v>
      </c>
      <c r="D21" s="132">
        <v>10.286</v>
      </c>
      <c r="E21" s="133">
        <v>2.2250000000000001</v>
      </c>
      <c r="F21" s="134">
        <v>0.29899999999999999</v>
      </c>
      <c r="G21" s="163"/>
      <c r="H21" s="163"/>
      <c r="I21" s="165"/>
      <c r="J21" s="39"/>
      <c r="L21" s="226"/>
      <c r="M21" s="235">
        <v>1</v>
      </c>
      <c r="N21" s="24"/>
    </row>
    <row r="22" spans="1:14" ht="27.75" customHeight="1" x14ac:dyDescent="0.2">
      <c r="A22" s="160" t="s">
        <v>493</v>
      </c>
      <c r="B22" s="27" t="s">
        <v>774</v>
      </c>
      <c r="C22" s="161">
        <v>0</v>
      </c>
      <c r="D22" s="132">
        <v>7.4550000000000001</v>
      </c>
      <c r="E22" s="133">
        <v>1.468</v>
      </c>
      <c r="F22" s="134">
        <v>0.19</v>
      </c>
      <c r="G22" s="162">
        <v>14.24</v>
      </c>
      <c r="H22" s="162">
        <v>4.28</v>
      </c>
      <c r="I22" s="166">
        <v>4.28</v>
      </c>
      <c r="J22" s="38">
        <v>0.4</v>
      </c>
      <c r="L22" s="226"/>
      <c r="M22" s="235">
        <v>1</v>
      </c>
      <c r="N22" s="24"/>
    </row>
    <row r="23" spans="1:14" ht="27.75" customHeight="1" x14ac:dyDescent="0.2">
      <c r="A23" s="160" t="s">
        <v>494</v>
      </c>
      <c r="B23" s="27" t="s">
        <v>775</v>
      </c>
      <c r="C23" s="161">
        <v>0</v>
      </c>
      <c r="D23" s="132">
        <v>7.4550000000000001</v>
      </c>
      <c r="E23" s="133">
        <v>1.468</v>
      </c>
      <c r="F23" s="134">
        <v>0.19</v>
      </c>
      <c r="G23" s="162">
        <v>360.97</v>
      </c>
      <c r="H23" s="162">
        <v>4.28</v>
      </c>
      <c r="I23" s="166">
        <v>4.28</v>
      </c>
      <c r="J23" s="38">
        <v>0.4</v>
      </c>
      <c r="L23" s="226"/>
      <c r="M23" s="235">
        <v>1</v>
      </c>
      <c r="N23" s="24"/>
    </row>
    <row r="24" spans="1:14" ht="27.75" customHeight="1" x14ac:dyDescent="0.2">
      <c r="A24" s="160" t="s">
        <v>495</v>
      </c>
      <c r="B24" s="27" t="s">
        <v>776</v>
      </c>
      <c r="C24" s="161">
        <v>0</v>
      </c>
      <c r="D24" s="132">
        <v>7.4550000000000001</v>
      </c>
      <c r="E24" s="133">
        <v>1.468</v>
      </c>
      <c r="F24" s="134">
        <v>0.19</v>
      </c>
      <c r="G24" s="162">
        <v>668.9</v>
      </c>
      <c r="H24" s="162">
        <v>4.28</v>
      </c>
      <c r="I24" s="166">
        <v>4.28</v>
      </c>
      <c r="J24" s="38">
        <v>0.4</v>
      </c>
      <c r="L24" s="226"/>
      <c r="M24" s="235">
        <v>1</v>
      </c>
      <c r="N24" s="24"/>
    </row>
    <row r="25" spans="1:14" ht="27.75" customHeight="1" x14ac:dyDescent="0.2">
      <c r="A25" s="160" t="s">
        <v>496</v>
      </c>
      <c r="B25" s="27" t="s">
        <v>777</v>
      </c>
      <c r="C25" s="161">
        <v>0</v>
      </c>
      <c r="D25" s="132">
        <v>7.4550000000000001</v>
      </c>
      <c r="E25" s="133">
        <v>1.468</v>
      </c>
      <c r="F25" s="134">
        <v>0.19</v>
      </c>
      <c r="G25" s="162">
        <v>1051.92</v>
      </c>
      <c r="H25" s="162">
        <v>4.28</v>
      </c>
      <c r="I25" s="166">
        <v>4.28</v>
      </c>
      <c r="J25" s="38">
        <v>0.4</v>
      </c>
      <c r="L25" s="226"/>
      <c r="M25" s="235">
        <v>1</v>
      </c>
      <c r="N25" s="24"/>
    </row>
    <row r="26" spans="1:14" ht="27.75" customHeight="1" x14ac:dyDescent="0.2">
      <c r="A26" s="160" t="s">
        <v>497</v>
      </c>
      <c r="B26" s="27" t="s">
        <v>778</v>
      </c>
      <c r="C26" s="161">
        <v>0</v>
      </c>
      <c r="D26" s="132">
        <v>7.4550000000000001</v>
      </c>
      <c r="E26" s="133">
        <v>1.468</v>
      </c>
      <c r="F26" s="134">
        <v>0.19</v>
      </c>
      <c r="G26" s="162">
        <v>2402.9499999999998</v>
      </c>
      <c r="H26" s="162">
        <v>4.28</v>
      </c>
      <c r="I26" s="166">
        <v>4.28</v>
      </c>
      <c r="J26" s="38">
        <v>0.4</v>
      </c>
      <c r="L26" s="226"/>
      <c r="M26" s="235">
        <v>1</v>
      </c>
      <c r="N26" s="24"/>
    </row>
    <row r="27" spans="1:14" ht="27.75" customHeight="1" x14ac:dyDescent="0.2">
      <c r="A27" s="160" t="s">
        <v>427</v>
      </c>
      <c r="B27" s="27" t="s">
        <v>779</v>
      </c>
      <c r="C27" s="167" t="s">
        <v>424</v>
      </c>
      <c r="D27" s="135">
        <v>22.103999999999999</v>
      </c>
      <c r="E27" s="136">
        <v>3.4449999999999998</v>
      </c>
      <c r="F27" s="134">
        <v>1.8660000000000001</v>
      </c>
      <c r="G27" s="163"/>
      <c r="H27" s="163"/>
      <c r="I27" s="165"/>
      <c r="J27" s="39"/>
      <c r="L27" s="226"/>
      <c r="M27" s="235">
        <v>1</v>
      </c>
      <c r="N27" s="24"/>
    </row>
    <row r="28" spans="1:14" ht="27.75" customHeight="1" x14ac:dyDescent="0.2">
      <c r="A28" s="160" t="s">
        <v>428</v>
      </c>
      <c r="B28" s="27" t="s">
        <v>780</v>
      </c>
      <c r="C28" s="167" t="s">
        <v>840</v>
      </c>
      <c r="D28" s="132">
        <v>-11.134</v>
      </c>
      <c r="E28" s="133">
        <v>-2.4079999999999999</v>
      </c>
      <c r="F28" s="134">
        <v>-0.32400000000000001</v>
      </c>
      <c r="G28" s="162">
        <v>0</v>
      </c>
      <c r="H28" s="163"/>
      <c r="I28" s="165"/>
      <c r="J28" s="39"/>
      <c r="L28" s="226"/>
      <c r="M28" s="235">
        <v>1</v>
      </c>
      <c r="N28" s="24"/>
    </row>
    <row r="29" spans="1:14" ht="27.75" customHeight="1" x14ac:dyDescent="0.2">
      <c r="A29" s="160" t="s">
        <v>429</v>
      </c>
      <c r="B29" s="27" t="s">
        <v>781</v>
      </c>
      <c r="C29" s="167">
        <v>0</v>
      </c>
      <c r="D29" s="132">
        <v>-11.134</v>
      </c>
      <c r="E29" s="133">
        <v>-2.4079999999999999</v>
      </c>
      <c r="F29" s="134">
        <v>-0.32400000000000001</v>
      </c>
      <c r="G29" s="162">
        <v>0</v>
      </c>
      <c r="H29" s="163"/>
      <c r="I29" s="165"/>
      <c r="J29" s="38">
        <v>0.61</v>
      </c>
      <c r="L29" s="226"/>
      <c r="M29" s="235">
        <v>1</v>
      </c>
      <c r="N29" s="24"/>
    </row>
    <row r="30" spans="1:14" ht="27.75" customHeight="1" x14ac:dyDescent="0.2">
      <c r="A30" s="164" t="s">
        <v>621</v>
      </c>
      <c r="B30" s="27" t="s">
        <v>782</v>
      </c>
      <c r="C30" s="167" t="s">
        <v>596</v>
      </c>
      <c r="D30" s="132">
        <v>7.1130000000000004</v>
      </c>
      <c r="E30" s="133">
        <v>1.538</v>
      </c>
      <c r="F30" s="134">
        <v>0.20699999999999999</v>
      </c>
      <c r="G30" s="162">
        <v>11.14</v>
      </c>
      <c r="H30" s="163"/>
      <c r="I30" s="165"/>
      <c r="J30" s="39"/>
      <c r="L30" s="226"/>
      <c r="M30" s="235">
        <v>1</v>
      </c>
      <c r="N30" s="24"/>
    </row>
    <row r="31" spans="1:14" ht="27.75" customHeight="1" x14ac:dyDescent="0.2">
      <c r="A31" s="164" t="s">
        <v>498</v>
      </c>
      <c r="B31" s="27" t="s">
        <v>783</v>
      </c>
      <c r="C31" s="167">
        <v>2</v>
      </c>
      <c r="D31" s="132">
        <v>7.1130000000000004</v>
      </c>
      <c r="E31" s="133">
        <v>1.538</v>
      </c>
      <c r="F31" s="134">
        <v>0.20699999999999999</v>
      </c>
      <c r="G31" s="163"/>
      <c r="H31" s="163"/>
      <c r="I31" s="165"/>
      <c r="J31" s="39"/>
      <c r="L31" s="226"/>
      <c r="M31" s="235">
        <v>1</v>
      </c>
      <c r="N31" s="24"/>
    </row>
    <row r="32" spans="1:14" ht="27.75" customHeight="1" x14ac:dyDescent="0.2">
      <c r="A32" s="164" t="s">
        <v>622</v>
      </c>
      <c r="B32" s="27" t="s">
        <v>784</v>
      </c>
      <c r="C32" s="167" t="s">
        <v>595</v>
      </c>
      <c r="D32" s="132">
        <v>7.407</v>
      </c>
      <c r="E32" s="133">
        <v>1.6020000000000001</v>
      </c>
      <c r="F32" s="134">
        <v>0.215</v>
      </c>
      <c r="G32" s="162">
        <v>3.15</v>
      </c>
      <c r="H32" s="163"/>
      <c r="I32" s="165"/>
      <c r="J32" s="39"/>
      <c r="L32" s="226"/>
      <c r="M32" s="235">
        <v>1</v>
      </c>
      <c r="N32" s="24"/>
    </row>
    <row r="33" spans="1:14" ht="27.75" customHeight="1" x14ac:dyDescent="0.2">
      <c r="A33" s="164" t="s">
        <v>623</v>
      </c>
      <c r="B33" s="27" t="s">
        <v>785</v>
      </c>
      <c r="C33" s="167" t="s">
        <v>595</v>
      </c>
      <c r="D33" s="132">
        <v>7.407</v>
      </c>
      <c r="E33" s="133">
        <v>1.6020000000000001</v>
      </c>
      <c r="F33" s="134">
        <v>0.215</v>
      </c>
      <c r="G33" s="162">
        <v>13.85</v>
      </c>
      <c r="H33" s="163"/>
      <c r="I33" s="165"/>
      <c r="J33" s="39"/>
      <c r="L33" s="226"/>
      <c r="M33" s="235">
        <v>1</v>
      </c>
      <c r="N33" s="24"/>
    </row>
    <row r="34" spans="1:14" ht="27.75" customHeight="1" x14ac:dyDescent="0.2">
      <c r="A34" s="164" t="s">
        <v>624</v>
      </c>
      <c r="B34" s="27" t="s">
        <v>786</v>
      </c>
      <c r="C34" s="167" t="s">
        <v>595</v>
      </c>
      <c r="D34" s="132">
        <v>7.407</v>
      </c>
      <c r="E34" s="133">
        <v>1.6020000000000001</v>
      </c>
      <c r="F34" s="134">
        <v>0.215</v>
      </c>
      <c r="G34" s="162">
        <v>24.33</v>
      </c>
      <c r="H34" s="163"/>
      <c r="I34" s="165"/>
      <c r="J34" s="39"/>
      <c r="L34" s="226"/>
      <c r="M34" s="235">
        <v>1</v>
      </c>
      <c r="N34" s="24"/>
    </row>
    <row r="35" spans="1:14" ht="27.75" customHeight="1" x14ac:dyDescent="0.2">
      <c r="A35" s="164" t="s">
        <v>625</v>
      </c>
      <c r="B35" s="27" t="s">
        <v>787</v>
      </c>
      <c r="C35" s="167" t="s">
        <v>595</v>
      </c>
      <c r="D35" s="132">
        <v>7.407</v>
      </c>
      <c r="E35" s="133">
        <v>1.6020000000000001</v>
      </c>
      <c r="F35" s="134">
        <v>0.215</v>
      </c>
      <c r="G35" s="162">
        <v>47.8</v>
      </c>
      <c r="H35" s="163"/>
      <c r="I35" s="165"/>
      <c r="J35" s="39"/>
      <c r="L35" s="226"/>
      <c r="M35" s="235">
        <v>1</v>
      </c>
      <c r="N35" s="24"/>
    </row>
    <row r="36" spans="1:14" ht="27.75" customHeight="1" x14ac:dyDescent="0.2">
      <c r="A36" s="164" t="s">
        <v>626</v>
      </c>
      <c r="B36" s="27" t="s">
        <v>788</v>
      </c>
      <c r="C36" s="167" t="s">
        <v>595</v>
      </c>
      <c r="D36" s="132">
        <v>7.407</v>
      </c>
      <c r="E36" s="133">
        <v>1.6020000000000001</v>
      </c>
      <c r="F36" s="134">
        <v>0.215</v>
      </c>
      <c r="G36" s="162">
        <v>132.44</v>
      </c>
      <c r="H36" s="163"/>
      <c r="I36" s="165"/>
      <c r="J36" s="39"/>
      <c r="L36" s="226"/>
      <c r="M36" s="235">
        <v>1</v>
      </c>
      <c r="N36" s="24"/>
    </row>
    <row r="37" spans="1:14" ht="27.75" customHeight="1" x14ac:dyDescent="0.2">
      <c r="A37" s="164" t="s">
        <v>430</v>
      </c>
      <c r="B37" s="27" t="s">
        <v>789</v>
      </c>
      <c r="C37" s="167">
        <v>4</v>
      </c>
      <c r="D37" s="132">
        <v>7.407</v>
      </c>
      <c r="E37" s="133">
        <v>1.6020000000000001</v>
      </c>
      <c r="F37" s="134">
        <v>0.215</v>
      </c>
      <c r="G37" s="163"/>
      <c r="H37" s="163"/>
      <c r="I37" s="165"/>
      <c r="J37" s="39"/>
      <c r="L37" s="226"/>
      <c r="M37" s="235">
        <v>1</v>
      </c>
      <c r="N37" s="24"/>
    </row>
    <row r="38" spans="1:14" ht="27.75" customHeight="1" x14ac:dyDescent="0.2">
      <c r="A38" s="164" t="s">
        <v>499</v>
      </c>
      <c r="B38" s="27" t="s">
        <v>790</v>
      </c>
      <c r="C38" s="167">
        <v>0</v>
      </c>
      <c r="D38" s="132">
        <v>5.3689999999999998</v>
      </c>
      <c r="E38" s="133">
        <v>1.0569999999999999</v>
      </c>
      <c r="F38" s="134">
        <v>0.13700000000000001</v>
      </c>
      <c r="G38" s="162">
        <v>10.25</v>
      </c>
      <c r="H38" s="162">
        <v>3.08</v>
      </c>
      <c r="I38" s="166">
        <v>3.08</v>
      </c>
      <c r="J38" s="38">
        <v>0.28799999999999998</v>
      </c>
      <c r="L38" s="226"/>
      <c r="M38" s="235">
        <v>1</v>
      </c>
      <c r="N38" s="24"/>
    </row>
    <row r="39" spans="1:14" ht="27.75" customHeight="1" x14ac:dyDescent="0.2">
      <c r="A39" s="164" t="s">
        <v>500</v>
      </c>
      <c r="B39" s="27" t="s">
        <v>791</v>
      </c>
      <c r="C39" s="167">
        <v>0</v>
      </c>
      <c r="D39" s="132">
        <v>5.3689999999999998</v>
      </c>
      <c r="E39" s="133">
        <v>1.0569999999999999</v>
      </c>
      <c r="F39" s="134">
        <v>0.13700000000000001</v>
      </c>
      <c r="G39" s="162">
        <v>259.95</v>
      </c>
      <c r="H39" s="162">
        <v>3.08</v>
      </c>
      <c r="I39" s="166">
        <v>3.08</v>
      </c>
      <c r="J39" s="38">
        <v>0.28799999999999998</v>
      </c>
      <c r="L39" s="226"/>
      <c r="M39" s="235">
        <v>1</v>
      </c>
      <c r="N39" s="24"/>
    </row>
    <row r="40" spans="1:14" ht="27.75" customHeight="1" x14ac:dyDescent="0.2">
      <c r="A40" s="164" t="s">
        <v>501</v>
      </c>
      <c r="B40" s="27" t="s">
        <v>792</v>
      </c>
      <c r="C40" s="167">
        <v>0</v>
      </c>
      <c r="D40" s="132">
        <v>5.3689999999999998</v>
      </c>
      <c r="E40" s="133">
        <v>1.0569999999999999</v>
      </c>
      <c r="F40" s="134">
        <v>0.13700000000000001</v>
      </c>
      <c r="G40" s="162">
        <v>481.69</v>
      </c>
      <c r="H40" s="162">
        <v>3.08</v>
      </c>
      <c r="I40" s="166">
        <v>3.08</v>
      </c>
      <c r="J40" s="38">
        <v>0.28799999999999998</v>
      </c>
      <c r="L40" s="226"/>
      <c r="M40" s="235">
        <v>1</v>
      </c>
      <c r="N40" s="24"/>
    </row>
    <row r="41" spans="1:14" ht="27.75" customHeight="1" x14ac:dyDescent="0.2">
      <c r="A41" s="164" t="s">
        <v>502</v>
      </c>
      <c r="B41" s="27" t="s">
        <v>793</v>
      </c>
      <c r="C41" s="167">
        <v>0</v>
      </c>
      <c r="D41" s="132">
        <v>5.3689999999999998</v>
      </c>
      <c r="E41" s="133">
        <v>1.0569999999999999</v>
      </c>
      <c r="F41" s="134">
        <v>0.13700000000000001</v>
      </c>
      <c r="G41" s="162">
        <v>757.52</v>
      </c>
      <c r="H41" s="162">
        <v>3.08</v>
      </c>
      <c r="I41" s="166">
        <v>3.08</v>
      </c>
      <c r="J41" s="38">
        <v>0.28799999999999998</v>
      </c>
      <c r="L41" s="226"/>
      <c r="M41" s="235">
        <v>1</v>
      </c>
      <c r="N41" s="24"/>
    </row>
    <row r="42" spans="1:14" ht="27.75" customHeight="1" x14ac:dyDescent="0.2">
      <c r="A42" s="164" t="s">
        <v>503</v>
      </c>
      <c r="B42" s="27" t="s">
        <v>794</v>
      </c>
      <c r="C42" s="167">
        <v>0</v>
      </c>
      <c r="D42" s="132">
        <v>5.3689999999999998</v>
      </c>
      <c r="E42" s="133">
        <v>1.0569999999999999</v>
      </c>
      <c r="F42" s="134">
        <v>0.13700000000000001</v>
      </c>
      <c r="G42" s="162">
        <v>1730.43</v>
      </c>
      <c r="H42" s="162">
        <v>3.08</v>
      </c>
      <c r="I42" s="166">
        <v>3.08</v>
      </c>
      <c r="J42" s="38">
        <v>0.28799999999999998</v>
      </c>
      <c r="L42" s="226"/>
      <c r="M42" s="235">
        <v>1</v>
      </c>
      <c r="N42" s="24"/>
    </row>
    <row r="43" spans="1:14" ht="27.75" customHeight="1" x14ac:dyDescent="0.2">
      <c r="A43" s="164" t="s">
        <v>504</v>
      </c>
      <c r="B43" s="27" t="s">
        <v>795</v>
      </c>
      <c r="C43" s="167">
        <v>0</v>
      </c>
      <c r="D43" s="132">
        <v>6.3079999999999998</v>
      </c>
      <c r="E43" s="133">
        <v>1.004</v>
      </c>
      <c r="F43" s="134">
        <v>0.11600000000000001</v>
      </c>
      <c r="G43" s="162">
        <v>5.86</v>
      </c>
      <c r="H43" s="162">
        <v>7.75</v>
      </c>
      <c r="I43" s="166">
        <v>7.75</v>
      </c>
      <c r="J43" s="38">
        <v>0.26300000000000001</v>
      </c>
      <c r="L43" s="226"/>
      <c r="M43" s="235">
        <v>1</v>
      </c>
      <c r="N43" s="24"/>
    </row>
    <row r="44" spans="1:14" ht="27.75" customHeight="1" x14ac:dyDescent="0.2">
      <c r="A44" s="164" t="s">
        <v>505</v>
      </c>
      <c r="B44" s="27" t="s">
        <v>796</v>
      </c>
      <c r="C44" s="167">
        <v>0</v>
      </c>
      <c r="D44" s="132">
        <v>6.3079999999999998</v>
      </c>
      <c r="E44" s="133">
        <v>1.004</v>
      </c>
      <c r="F44" s="134">
        <v>0.11600000000000001</v>
      </c>
      <c r="G44" s="162">
        <v>410.57</v>
      </c>
      <c r="H44" s="162">
        <v>7.75</v>
      </c>
      <c r="I44" s="166">
        <v>7.75</v>
      </c>
      <c r="J44" s="38">
        <v>0.26300000000000001</v>
      </c>
      <c r="L44" s="226"/>
      <c r="M44" s="235">
        <v>1</v>
      </c>
      <c r="N44" s="24"/>
    </row>
    <row r="45" spans="1:14" ht="27.75" customHeight="1" x14ac:dyDescent="0.2">
      <c r="A45" s="164" t="s">
        <v>506</v>
      </c>
      <c r="B45" s="27" t="s">
        <v>797</v>
      </c>
      <c r="C45" s="167">
        <v>0</v>
      </c>
      <c r="D45" s="132">
        <v>6.3079999999999998</v>
      </c>
      <c r="E45" s="133">
        <v>1.004</v>
      </c>
      <c r="F45" s="134">
        <v>0.11600000000000001</v>
      </c>
      <c r="G45" s="162">
        <v>769.98</v>
      </c>
      <c r="H45" s="162">
        <v>7.75</v>
      </c>
      <c r="I45" s="166">
        <v>7.75</v>
      </c>
      <c r="J45" s="38">
        <v>0.26300000000000001</v>
      </c>
      <c r="L45" s="226"/>
      <c r="M45" s="235">
        <v>1</v>
      </c>
      <c r="N45" s="24"/>
    </row>
    <row r="46" spans="1:14" ht="27.75" customHeight="1" x14ac:dyDescent="0.2">
      <c r="A46" s="164" t="s">
        <v>507</v>
      </c>
      <c r="B46" s="27" t="s">
        <v>798</v>
      </c>
      <c r="C46" s="167">
        <v>0</v>
      </c>
      <c r="D46" s="132">
        <v>6.3079999999999998</v>
      </c>
      <c r="E46" s="133">
        <v>1.004</v>
      </c>
      <c r="F46" s="134">
        <v>0.11600000000000001</v>
      </c>
      <c r="G46" s="162">
        <v>1217.04</v>
      </c>
      <c r="H46" s="162">
        <v>7.75</v>
      </c>
      <c r="I46" s="166">
        <v>7.75</v>
      </c>
      <c r="J46" s="38">
        <v>0.26300000000000001</v>
      </c>
      <c r="L46" s="226"/>
      <c r="M46" s="235">
        <v>1</v>
      </c>
      <c r="N46" s="24"/>
    </row>
    <row r="47" spans="1:14" ht="27.75" customHeight="1" x14ac:dyDescent="0.2">
      <c r="A47" s="164" t="s">
        <v>508</v>
      </c>
      <c r="B47" s="27" t="s">
        <v>799</v>
      </c>
      <c r="C47" s="167">
        <v>0</v>
      </c>
      <c r="D47" s="132">
        <v>6.3079999999999998</v>
      </c>
      <c r="E47" s="133">
        <v>1.004</v>
      </c>
      <c r="F47" s="134">
        <v>0.11600000000000001</v>
      </c>
      <c r="G47" s="162">
        <v>2793.94</v>
      </c>
      <c r="H47" s="162">
        <v>7.75</v>
      </c>
      <c r="I47" s="166">
        <v>7.75</v>
      </c>
      <c r="J47" s="38">
        <v>0.26300000000000001</v>
      </c>
      <c r="L47" s="226"/>
      <c r="M47" s="235">
        <v>1</v>
      </c>
      <c r="N47" s="24"/>
    </row>
    <row r="48" spans="1:14" ht="27.75" customHeight="1" x14ac:dyDescent="0.2">
      <c r="A48" s="164" t="s">
        <v>509</v>
      </c>
      <c r="B48" s="27" t="s">
        <v>800</v>
      </c>
      <c r="C48" s="167">
        <v>0</v>
      </c>
      <c r="D48" s="132">
        <v>5.6130000000000004</v>
      </c>
      <c r="E48" s="133">
        <v>0.82</v>
      </c>
      <c r="F48" s="134">
        <v>8.5000000000000006E-2</v>
      </c>
      <c r="G48" s="162">
        <v>100.41</v>
      </c>
      <c r="H48" s="162">
        <v>8.15</v>
      </c>
      <c r="I48" s="166">
        <v>8.15</v>
      </c>
      <c r="J48" s="38">
        <v>0.21299999999999999</v>
      </c>
      <c r="L48" s="226"/>
      <c r="M48" s="235">
        <v>1</v>
      </c>
      <c r="N48" s="24"/>
    </row>
    <row r="49" spans="1:14" ht="27.75" customHeight="1" x14ac:dyDescent="0.2">
      <c r="A49" s="164" t="s">
        <v>510</v>
      </c>
      <c r="B49" s="27" t="s">
        <v>801</v>
      </c>
      <c r="C49" s="167">
        <v>0</v>
      </c>
      <c r="D49" s="132">
        <v>5.6130000000000004</v>
      </c>
      <c r="E49" s="133">
        <v>0.82</v>
      </c>
      <c r="F49" s="134">
        <v>8.5000000000000006E-2</v>
      </c>
      <c r="G49" s="162">
        <v>2583.25</v>
      </c>
      <c r="H49" s="162">
        <v>8.15</v>
      </c>
      <c r="I49" s="166">
        <v>8.15</v>
      </c>
      <c r="J49" s="38">
        <v>0.21299999999999999</v>
      </c>
      <c r="L49" s="226"/>
      <c r="M49" s="235">
        <v>1</v>
      </c>
      <c r="N49" s="24"/>
    </row>
    <row r="50" spans="1:14" ht="27.75" customHeight="1" x14ac:dyDescent="0.2">
      <c r="A50" s="164" t="s">
        <v>511</v>
      </c>
      <c r="B50" s="27" t="s">
        <v>802</v>
      </c>
      <c r="C50" s="167">
        <v>0</v>
      </c>
      <c r="D50" s="132">
        <v>5.6130000000000004</v>
      </c>
      <c r="E50" s="133">
        <v>0.82</v>
      </c>
      <c r="F50" s="134">
        <v>8.5000000000000006E-2</v>
      </c>
      <c r="G50" s="162">
        <v>7649.59</v>
      </c>
      <c r="H50" s="162">
        <v>8.15</v>
      </c>
      <c r="I50" s="166">
        <v>8.15</v>
      </c>
      <c r="J50" s="38">
        <v>0.21299999999999999</v>
      </c>
      <c r="L50" s="226"/>
      <c r="M50" s="235">
        <v>1</v>
      </c>
      <c r="N50" s="24"/>
    </row>
    <row r="51" spans="1:14" ht="27.75" customHeight="1" x14ac:dyDescent="0.2">
      <c r="A51" s="164" t="s">
        <v>512</v>
      </c>
      <c r="B51" s="27" t="s">
        <v>803</v>
      </c>
      <c r="C51" s="167">
        <v>0</v>
      </c>
      <c r="D51" s="132">
        <v>5.6130000000000004</v>
      </c>
      <c r="E51" s="133">
        <v>0.82</v>
      </c>
      <c r="F51" s="134">
        <v>8.5000000000000006E-2</v>
      </c>
      <c r="G51" s="162">
        <v>16764.650000000001</v>
      </c>
      <c r="H51" s="162">
        <v>8.15</v>
      </c>
      <c r="I51" s="166">
        <v>8.15</v>
      </c>
      <c r="J51" s="38">
        <v>0.21299999999999999</v>
      </c>
      <c r="L51" s="226"/>
      <c r="M51" s="235">
        <v>1</v>
      </c>
      <c r="N51" s="24"/>
    </row>
    <row r="52" spans="1:14" ht="27.75" customHeight="1" x14ac:dyDescent="0.2">
      <c r="A52" s="164" t="s">
        <v>513</v>
      </c>
      <c r="B52" s="27" t="s">
        <v>804</v>
      </c>
      <c r="C52" s="167">
        <v>0</v>
      </c>
      <c r="D52" s="132">
        <v>5.6130000000000004</v>
      </c>
      <c r="E52" s="133">
        <v>0.82</v>
      </c>
      <c r="F52" s="134">
        <v>8.5000000000000006E-2</v>
      </c>
      <c r="G52" s="162">
        <v>32110.85</v>
      </c>
      <c r="H52" s="162">
        <v>8.15</v>
      </c>
      <c r="I52" s="166">
        <v>8.15</v>
      </c>
      <c r="J52" s="38">
        <v>0.21299999999999999</v>
      </c>
      <c r="L52" s="226"/>
      <c r="M52" s="235">
        <v>1</v>
      </c>
      <c r="N52" s="24"/>
    </row>
    <row r="53" spans="1:14" ht="27.75" customHeight="1" x14ac:dyDescent="0.2">
      <c r="A53" s="164" t="s">
        <v>431</v>
      </c>
      <c r="B53" s="27" t="s">
        <v>805</v>
      </c>
      <c r="C53" s="167" t="s">
        <v>424</v>
      </c>
      <c r="D53" s="135">
        <v>15.917999999999999</v>
      </c>
      <c r="E53" s="136">
        <v>2.4809999999999999</v>
      </c>
      <c r="F53" s="134">
        <v>1.3440000000000001</v>
      </c>
      <c r="G53" s="163"/>
      <c r="H53" s="163"/>
      <c r="I53" s="165"/>
      <c r="J53" s="39"/>
      <c r="L53" s="226"/>
      <c r="M53" s="235">
        <v>1</v>
      </c>
      <c r="N53" s="24"/>
    </row>
    <row r="54" spans="1:14" ht="27.75" customHeight="1" x14ac:dyDescent="0.2">
      <c r="A54" s="164" t="s">
        <v>432</v>
      </c>
      <c r="B54" s="27" t="s">
        <v>806</v>
      </c>
      <c r="C54" s="167" t="s">
        <v>840</v>
      </c>
      <c r="D54" s="132">
        <v>-11.134</v>
      </c>
      <c r="E54" s="133">
        <v>-2.4079999999999999</v>
      </c>
      <c r="F54" s="134">
        <v>-0.32400000000000001</v>
      </c>
      <c r="G54" s="162">
        <v>0</v>
      </c>
      <c r="H54" s="163"/>
      <c r="I54" s="165"/>
      <c r="J54" s="39"/>
      <c r="L54" s="226"/>
      <c r="M54" s="235">
        <v>1</v>
      </c>
      <c r="N54" s="24"/>
    </row>
    <row r="55" spans="1:14" ht="27.75" customHeight="1" x14ac:dyDescent="0.2">
      <c r="A55" s="164" t="s">
        <v>433</v>
      </c>
      <c r="B55" s="27" t="s">
        <v>807</v>
      </c>
      <c r="C55" s="167">
        <v>0</v>
      </c>
      <c r="D55" s="132">
        <v>-9.5030000000000001</v>
      </c>
      <c r="E55" s="133">
        <v>-1.9390000000000001</v>
      </c>
      <c r="F55" s="134">
        <v>-0.255</v>
      </c>
      <c r="G55" s="162">
        <v>0</v>
      </c>
      <c r="H55" s="163"/>
      <c r="I55" s="165"/>
      <c r="J55" s="39"/>
      <c r="L55" s="226"/>
      <c r="M55" s="235">
        <v>1</v>
      </c>
      <c r="N55" s="24"/>
    </row>
    <row r="56" spans="1:14" ht="27.75" customHeight="1" x14ac:dyDescent="0.2">
      <c r="A56" s="164" t="s">
        <v>434</v>
      </c>
      <c r="B56" s="27" t="s">
        <v>808</v>
      </c>
      <c r="C56" s="167">
        <v>0</v>
      </c>
      <c r="D56" s="132">
        <v>-11.134</v>
      </c>
      <c r="E56" s="133">
        <v>-2.4079999999999999</v>
      </c>
      <c r="F56" s="134">
        <v>-0.32400000000000001</v>
      </c>
      <c r="G56" s="162">
        <v>0</v>
      </c>
      <c r="H56" s="163"/>
      <c r="I56" s="165"/>
      <c r="J56" s="38">
        <v>0.61</v>
      </c>
      <c r="L56" s="226"/>
      <c r="M56" s="235">
        <v>2</v>
      </c>
      <c r="N56" s="24"/>
    </row>
    <row r="57" spans="1:14" ht="27.75" customHeight="1" x14ac:dyDescent="0.2">
      <c r="A57" s="164" t="s">
        <v>435</v>
      </c>
      <c r="B57" s="27" t="s">
        <v>809</v>
      </c>
      <c r="C57" s="167">
        <v>0</v>
      </c>
      <c r="D57" s="132">
        <v>-9.5030000000000001</v>
      </c>
      <c r="E57" s="133">
        <v>-1.9390000000000001</v>
      </c>
      <c r="F57" s="134">
        <v>-0.255</v>
      </c>
      <c r="G57" s="162">
        <v>0</v>
      </c>
      <c r="H57" s="163"/>
      <c r="I57" s="165"/>
      <c r="J57" s="38">
        <v>0.52600000000000002</v>
      </c>
      <c r="L57" s="226"/>
      <c r="M57" s="235">
        <v>2</v>
      </c>
      <c r="N57" s="24"/>
    </row>
    <row r="58" spans="1:14" ht="27.75" customHeight="1" x14ac:dyDescent="0.2">
      <c r="A58" s="164" t="s">
        <v>436</v>
      </c>
      <c r="B58" s="27" t="s">
        <v>810</v>
      </c>
      <c r="C58" s="167">
        <v>0</v>
      </c>
      <c r="D58" s="132">
        <v>-7.0570000000000004</v>
      </c>
      <c r="E58" s="133">
        <v>-1.123</v>
      </c>
      <c r="F58" s="134">
        <v>-0.13</v>
      </c>
      <c r="G58" s="162">
        <v>0</v>
      </c>
      <c r="H58" s="163"/>
      <c r="I58" s="165"/>
      <c r="J58" s="38">
        <v>0.44600000000000001</v>
      </c>
      <c r="L58" s="226"/>
      <c r="M58" s="235">
        <v>2</v>
      </c>
      <c r="N58" s="24"/>
    </row>
    <row r="59" spans="1:14" ht="27.75" customHeight="1" x14ac:dyDescent="0.2">
      <c r="A59" s="160" t="s">
        <v>627</v>
      </c>
      <c r="B59" s="27" t="s">
        <v>811</v>
      </c>
      <c r="C59" s="167" t="s">
        <v>596</v>
      </c>
      <c r="D59" s="132">
        <v>4.9550000000000001</v>
      </c>
      <c r="E59" s="133">
        <v>1.0720000000000001</v>
      </c>
      <c r="F59" s="134">
        <v>0.14399999999999999</v>
      </c>
      <c r="G59" s="162">
        <v>7.76</v>
      </c>
      <c r="H59" s="163"/>
      <c r="I59" s="165"/>
      <c r="J59" s="39"/>
      <c r="K59" s="199"/>
      <c r="L59" s="226"/>
      <c r="M59" s="235">
        <v>2</v>
      </c>
    </row>
    <row r="60" spans="1:14" ht="27.75" customHeight="1" x14ac:dyDescent="0.2">
      <c r="A60" s="160" t="s">
        <v>658</v>
      </c>
      <c r="B60" s="27" t="s">
        <v>812</v>
      </c>
      <c r="C60" s="167">
        <v>2</v>
      </c>
      <c r="D60" s="132">
        <v>4.9550000000000001</v>
      </c>
      <c r="E60" s="133">
        <v>1.0720000000000001</v>
      </c>
      <c r="F60" s="134">
        <v>0.14399999999999999</v>
      </c>
      <c r="G60" s="163"/>
      <c r="H60" s="163"/>
      <c r="I60" s="165"/>
      <c r="J60" s="39"/>
      <c r="K60" s="199"/>
      <c r="L60" s="226"/>
      <c r="M60" s="235">
        <v>2</v>
      </c>
    </row>
    <row r="61" spans="1:14" ht="27.75" customHeight="1" x14ac:dyDescent="0.2">
      <c r="A61" s="160" t="s">
        <v>628</v>
      </c>
      <c r="B61" s="27" t="s">
        <v>813</v>
      </c>
      <c r="C61" s="167" t="s">
        <v>595</v>
      </c>
      <c r="D61" s="132">
        <v>5.16</v>
      </c>
      <c r="E61" s="133">
        <v>1.1160000000000001</v>
      </c>
      <c r="F61" s="134">
        <v>0.15</v>
      </c>
      <c r="G61" s="162">
        <v>2.2000000000000002</v>
      </c>
      <c r="H61" s="163"/>
      <c r="I61" s="165"/>
      <c r="J61" s="39"/>
      <c r="K61" s="199"/>
      <c r="L61" s="226"/>
      <c r="M61" s="235">
        <v>2</v>
      </c>
    </row>
    <row r="62" spans="1:14" ht="27.75" customHeight="1" x14ac:dyDescent="0.2">
      <c r="A62" s="160" t="s">
        <v>629</v>
      </c>
      <c r="B62" s="27" t="s">
        <v>814</v>
      </c>
      <c r="C62" s="167" t="s">
        <v>595</v>
      </c>
      <c r="D62" s="132">
        <v>5.16</v>
      </c>
      <c r="E62" s="133">
        <v>1.1160000000000001</v>
      </c>
      <c r="F62" s="134">
        <v>0.15</v>
      </c>
      <c r="G62" s="162">
        <v>9.65</v>
      </c>
      <c r="H62" s="163"/>
      <c r="I62" s="165"/>
      <c r="J62" s="39"/>
      <c r="K62" s="199"/>
      <c r="L62" s="226"/>
      <c r="M62" s="235">
        <v>2</v>
      </c>
    </row>
    <row r="63" spans="1:14" ht="27.75" customHeight="1" x14ac:dyDescent="0.2">
      <c r="A63" s="160" t="s">
        <v>630</v>
      </c>
      <c r="B63" s="27" t="s">
        <v>815</v>
      </c>
      <c r="C63" s="167" t="s">
        <v>595</v>
      </c>
      <c r="D63" s="132">
        <v>5.16</v>
      </c>
      <c r="E63" s="133">
        <v>1.1160000000000001</v>
      </c>
      <c r="F63" s="134">
        <v>0.15</v>
      </c>
      <c r="G63" s="162">
        <v>16.95</v>
      </c>
      <c r="H63" s="163"/>
      <c r="I63" s="165"/>
      <c r="J63" s="39"/>
      <c r="K63" s="199"/>
      <c r="L63" s="226"/>
      <c r="M63" s="235">
        <v>2</v>
      </c>
    </row>
    <row r="64" spans="1:14" ht="27.75" customHeight="1" x14ac:dyDescent="0.2">
      <c r="A64" s="160" t="s">
        <v>631</v>
      </c>
      <c r="B64" s="27" t="s">
        <v>816</v>
      </c>
      <c r="C64" s="167" t="s">
        <v>595</v>
      </c>
      <c r="D64" s="132">
        <v>5.16</v>
      </c>
      <c r="E64" s="133">
        <v>1.1160000000000001</v>
      </c>
      <c r="F64" s="134">
        <v>0.15</v>
      </c>
      <c r="G64" s="162">
        <v>33.299999999999997</v>
      </c>
      <c r="H64" s="163"/>
      <c r="I64" s="165"/>
      <c r="J64" s="39"/>
      <c r="K64" s="199"/>
      <c r="L64" s="226"/>
      <c r="M64" s="235">
        <v>2</v>
      </c>
    </row>
    <row r="65" spans="1:13" ht="27.75" customHeight="1" x14ac:dyDescent="0.2">
      <c r="A65" s="160" t="s">
        <v>632</v>
      </c>
      <c r="B65" s="27" t="s">
        <v>817</v>
      </c>
      <c r="C65" s="167" t="s">
        <v>595</v>
      </c>
      <c r="D65" s="132">
        <v>5.16</v>
      </c>
      <c r="E65" s="133">
        <v>1.1160000000000001</v>
      </c>
      <c r="F65" s="134">
        <v>0.15</v>
      </c>
      <c r="G65" s="162">
        <v>92.27</v>
      </c>
      <c r="H65" s="163"/>
      <c r="I65" s="165"/>
      <c r="J65" s="39"/>
      <c r="K65" s="199"/>
      <c r="L65" s="226"/>
      <c r="M65" s="235">
        <v>2</v>
      </c>
    </row>
    <row r="66" spans="1:13" ht="27.75" customHeight="1" x14ac:dyDescent="0.2">
      <c r="A66" s="160" t="s">
        <v>437</v>
      </c>
      <c r="B66" s="27" t="s">
        <v>818</v>
      </c>
      <c r="C66" s="167">
        <v>4</v>
      </c>
      <c r="D66" s="132">
        <v>5.16</v>
      </c>
      <c r="E66" s="133">
        <v>1.1160000000000001</v>
      </c>
      <c r="F66" s="134">
        <v>0.15</v>
      </c>
      <c r="G66" s="163"/>
      <c r="H66" s="163"/>
      <c r="I66" s="165"/>
      <c r="J66" s="39"/>
      <c r="K66" s="199"/>
      <c r="L66" s="226"/>
      <c r="M66" s="235">
        <v>2</v>
      </c>
    </row>
    <row r="67" spans="1:13" ht="27.75" customHeight="1" x14ac:dyDescent="0.2">
      <c r="A67" s="160" t="s">
        <v>574</v>
      </c>
      <c r="B67" s="27" t="s">
        <v>819</v>
      </c>
      <c r="C67" s="167">
        <v>0</v>
      </c>
      <c r="D67" s="132">
        <v>3.74</v>
      </c>
      <c r="E67" s="133">
        <v>0.73699999999999999</v>
      </c>
      <c r="F67" s="134">
        <v>9.5000000000000001E-2</v>
      </c>
      <c r="G67" s="162">
        <v>7.14</v>
      </c>
      <c r="H67" s="162">
        <v>2.15</v>
      </c>
      <c r="I67" s="166">
        <v>2.15</v>
      </c>
      <c r="J67" s="38">
        <v>0.20100000000000001</v>
      </c>
      <c r="K67" s="199"/>
      <c r="L67" s="226"/>
      <c r="M67" s="235">
        <v>2</v>
      </c>
    </row>
    <row r="68" spans="1:13" ht="27.75" customHeight="1" x14ac:dyDescent="0.2">
      <c r="A68" s="160" t="s">
        <v>575</v>
      </c>
      <c r="B68" s="27" t="s">
        <v>820</v>
      </c>
      <c r="C68" s="167">
        <v>0</v>
      </c>
      <c r="D68" s="132">
        <v>3.74</v>
      </c>
      <c r="E68" s="133">
        <v>0.73699999999999999</v>
      </c>
      <c r="F68" s="134">
        <v>9.5000000000000001E-2</v>
      </c>
      <c r="G68" s="162">
        <v>181.1</v>
      </c>
      <c r="H68" s="162">
        <v>2.15</v>
      </c>
      <c r="I68" s="166">
        <v>2.15</v>
      </c>
      <c r="J68" s="38">
        <v>0.20100000000000001</v>
      </c>
      <c r="K68" s="199"/>
      <c r="L68" s="226"/>
      <c r="M68" s="235">
        <v>2</v>
      </c>
    </row>
    <row r="69" spans="1:13" ht="27.75" customHeight="1" x14ac:dyDescent="0.2">
      <c r="A69" s="160" t="s">
        <v>576</v>
      </c>
      <c r="B69" s="27" t="s">
        <v>821</v>
      </c>
      <c r="C69" s="167">
        <v>0</v>
      </c>
      <c r="D69" s="132">
        <v>3.74</v>
      </c>
      <c r="E69" s="133">
        <v>0.73699999999999999</v>
      </c>
      <c r="F69" s="134">
        <v>9.5000000000000001E-2</v>
      </c>
      <c r="G69" s="162">
        <v>335.58</v>
      </c>
      <c r="H69" s="162">
        <v>2.15</v>
      </c>
      <c r="I69" s="166">
        <v>2.15</v>
      </c>
      <c r="J69" s="38">
        <v>0.20100000000000001</v>
      </c>
      <c r="K69" s="199"/>
      <c r="L69" s="226"/>
      <c r="M69" s="235">
        <v>2</v>
      </c>
    </row>
    <row r="70" spans="1:13" ht="27.75" customHeight="1" x14ac:dyDescent="0.2">
      <c r="A70" s="160" t="s">
        <v>577</v>
      </c>
      <c r="B70" s="27" t="s">
        <v>822</v>
      </c>
      <c r="C70" s="167">
        <v>0</v>
      </c>
      <c r="D70" s="132">
        <v>3.74</v>
      </c>
      <c r="E70" s="133">
        <v>0.73699999999999999</v>
      </c>
      <c r="F70" s="134">
        <v>9.5000000000000001E-2</v>
      </c>
      <c r="G70" s="162">
        <v>527.75</v>
      </c>
      <c r="H70" s="162">
        <v>2.15</v>
      </c>
      <c r="I70" s="166">
        <v>2.15</v>
      </c>
      <c r="J70" s="38">
        <v>0.20100000000000001</v>
      </c>
      <c r="K70" s="199"/>
      <c r="L70" s="226"/>
      <c r="M70" s="235">
        <v>2</v>
      </c>
    </row>
    <row r="71" spans="1:13" ht="27.75" customHeight="1" x14ac:dyDescent="0.2">
      <c r="A71" s="160" t="s">
        <v>578</v>
      </c>
      <c r="B71" s="27" t="s">
        <v>823</v>
      </c>
      <c r="C71" s="167">
        <v>0</v>
      </c>
      <c r="D71" s="132">
        <v>3.74</v>
      </c>
      <c r="E71" s="133">
        <v>0.73699999999999999</v>
      </c>
      <c r="F71" s="134">
        <v>9.5000000000000001E-2</v>
      </c>
      <c r="G71" s="162">
        <v>1205.56</v>
      </c>
      <c r="H71" s="162">
        <v>2.15</v>
      </c>
      <c r="I71" s="166">
        <v>2.15</v>
      </c>
      <c r="J71" s="38">
        <v>0.20100000000000001</v>
      </c>
      <c r="K71" s="199"/>
      <c r="L71" s="226"/>
      <c r="M71" s="235">
        <v>2</v>
      </c>
    </row>
    <row r="72" spans="1:13" ht="27.75" customHeight="1" x14ac:dyDescent="0.2">
      <c r="A72" s="160" t="s">
        <v>579</v>
      </c>
      <c r="B72" s="27" t="s">
        <v>824</v>
      </c>
      <c r="C72" s="167">
        <v>0</v>
      </c>
      <c r="D72" s="132">
        <v>4.2460000000000004</v>
      </c>
      <c r="E72" s="133">
        <v>0.67600000000000005</v>
      </c>
      <c r="F72" s="134">
        <v>7.8E-2</v>
      </c>
      <c r="G72" s="162">
        <v>3.95</v>
      </c>
      <c r="H72" s="162">
        <v>5.22</v>
      </c>
      <c r="I72" s="166">
        <v>5.22</v>
      </c>
      <c r="J72" s="38">
        <v>0.17699999999999999</v>
      </c>
      <c r="K72" s="199"/>
      <c r="L72" s="226"/>
      <c r="M72" s="235">
        <v>2</v>
      </c>
    </row>
    <row r="73" spans="1:13" ht="27.75" customHeight="1" x14ac:dyDescent="0.2">
      <c r="A73" s="160" t="s">
        <v>580</v>
      </c>
      <c r="B73" s="27" t="s">
        <v>825</v>
      </c>
      <c r="C73" s="167">
        <v>0</v>
      </c>
      <c r="D73" s="132">
        <v>4.2460000000000004</v>
      </c>
      <c r="E73" s="133">
        <v>0.67600000000000005</v>
      </c>
      <c r="F73" s="134">
        <v>7.8E-2</v>
      </c>
      <c r="G73" s="162">
        <v>276.36</v>
      </c>
      <c r="H73" s="162">
        <v>5.22</v>
      </c>
      <c r="I73" s="166">
        <v>5.22</v>
      </c>
      <c r="J73" s="38">
        <v>0.17699999999999999</v>
      </c>
      <c r="K73" s="199"/>
      <c r="L73" s="226"/>
      <c r="M73" s="235">
        <v>2</v>
      </c>
    </row>
    <row r="74" spans="1:13" ht="27.75" customHeight="1" x14ac:dyDescent="0.2">
      <c r="A74" s="160" t="s">
        <v>581</v>
      </c>
      <c r="B74" s="27" t="s">
        <v>826</v>
      </c>
      <c r="C74" s="167">
        <v>0</v>
      </c>
      <c r="D74" s="132">
        <v>4.2460000000000004</v>
      </c>
      <c r="E74" s="133">
        <v>0.67600000000000005</v>
      </c>
      <c r="F74" s="134">
        <v>7.8E-2</v>
      </c>
      <c r="G74" s="162">
        <v>518.29</v>
      </c>
      <c r="H74" s="162">
        <v>5.22</v>
      </c>
      <c r="I74" s="166">
        <v>5.22</v>
      </c>
      <c r="J74" s="38">
        <v>0.17699999999999999</v>
      </c>
      <c r="K74" s="199"/>
      <c r="L74" s="226"/>
      <c r="M74" s="235">
        <v>2</v>
      </c>
    </row>
    <row r="75" spans="1:13" ht="27.75" customHeight="1" x14ac:dyDescent="0.2">
      <c r="A75" s="160" t="s">
        <v>582</v>
      </c>
      <c r="B75" s="27" t="s">
        <v>827</v>
      </c>
      <c r="C75" s="167">
        <v>0</v>
      </c>
      <c r="D75" s="132">
        <v>4.2460000000000004</v>
      </c>
      <c r="E75" s="133">
        <v>0.67600000000000005</v>
      </c>
      <c r="F75" s="134">
        <v>7.8E-2</v>
      </c>
      <c r="G75" s="162">
        <v>819.22</v>
      </c>
      <c r="H75" s="162">
        <v>5.22</v>
      </c>
      <c r="I75" s="166">
        <v>5.22</v>
      </c>
      <c r="J75" s="38">
        <v>0.17699999999999999</v>
      </c>
      <c r="K75" s="199"/>
      <c r="L75" s="226"/>
      <c r="M75" s="235">
        <v>2</v>
      </c>
    </row>
    <row r="76" spans="1:13" ht="27.75" customHeight="1" x14ac:dyDescent="0.2">
      <c r="A76" s="160" t="s">
        <v>583</v>
      </c>
      <c r="B76" s="27" t="s">
        <v>828</v>
      </c>
      <c r="C76" s="167">
        <v>0</v>
      </c>
      <c r="D76" s="132">
        <v>4.2460000000000004</v>
      </c>
      <c r="E76" s="133">
        <v>0.67600000000000005</v>
      </c>
      <c r="F76" s="134">
        <v>7.8E-2</v>
      </c>
      <c r="G76" s="162">
        <v>1880.66</v>
      </c>
      <c r="H76" s="162">
        <v>5.22</v>
      </c>
      <c r="I76" s="166">
        <v>5.22</v>
      </c>
      <c r="J76" s="38">
        <v>0.17699999999999999</v>
      </c>
      <c r="K76" s="199"/>
      <c r="L76" s="226"/>
      <c r="M76" s="235">
        <v>2</v>
      </c>
    </row>
    <row r="77" spans="1:13" ht="27.75" customHeight="1" x14ac:dyDescent="0.2">
      <c r="A77" s="160" t="s">
        <v>584</v>
      </c>
      <c r="B77" s="27" t="s">
        <v>829</v>
      </c>
      <c r="C77" s="167">
        <v>0</v>
      </c>
      <c r="D77" s="132">
        <v>3.7370000000000001</v>
      </c>
      <c r="E77" s="133">
        <v>0.54600000000000004</v>
      </c>
      <c r="F77" s="134">
        <v>5.6000000000000001E-2</v>
      </c>
      <c r="G77" s="162">
        <v>66.86</v>
      </c>
      <c r="H77" s="162">
        <v>5.43</v>
      </c>
      <c r="I77" s="166">
        <v>5.43</v>
      </c>
      <c r="J77" s="38">
        <v>0.14199999999999999</v>
      </c>
      <c r="K77" s="199"/>
      <c r="L77" s="226"/>
      <c r="M77" s="235">
        <v>2</v>
      </c>
    </row>
    <row r="78" spans="1:13" ht="27.75" customHeight="1" x14ac:dyDescent="0.2">
      <c r="A78" s="160" t="s">
        <v>585</v>
      </c>
      <c r="B78" s="27" t="s">
        <v>830</v>
      </c>
      <c r="C78" s="167">
        <v>0</v>
      </c>
      <c r="D78" s="132">
        <v>3.7370000000000001</v>
      </c>
      <c r="E78" s="133">
        <v>0.54600000000000004</v>
      </c>
      <c r="F78" s="134">
        <v>5.6000000000000001E-2</v>
      </c>
      <c r="G78" s="162">
        <v>1719.97</v>
      </c>
      <c r="H78" s="162">
        <v>5.43</v>
      </c>
      <c r="I78" s="166">
        <v>5.43</v>
      </c>
      <c r="J78" s="38">
        <v>0.14199999999999999</v>
      </c>
      <c r="K78" s="199"/>
      <c r="L78" s="226"/>
      <c r="M78" s="235">
        <v>2</v>
      </c>
    </row>
    <row r="79" spans="1:13" ht="27.75" customHeight="1" x14ac:dyDescent="0.2">
      <c r="A79" s="160" t="s">
        <v>586</v>
      </c>
      <c r="B79" s="27" t="s">
        <v>831</v>
      </c>
      <c r="C79" s="167">
        <v>0</v>
      </c>
      <c r="D79" s="132">
        <v>3.7370000000000001</v>
      </c>
      <c r="E79" s="133">
        <v>0.54600000000000004</v>
      </c>
      <c r="F79" s="134">
        <v>5.6000000000000001E-2</v>
      </c>
      <c r="G79" s="162">
        <v>5093.21</v>
      </c>
      <c r="H79" s="162">
        <v>5.43</v>
      </c>
      <c r="I79" s="166">
        <v>5.43</v>
      </c>
      <c r="J79" s="38">
        <v>0.14199999999999999</v>
      </c>
      <c r="K79" s="199"/>
      <c r="L79" s="226"/>
      <c r="M79" s="235">
        <v>2</v>
      </c>
    </row>
    <row r="80" spans="1:13" ht="27.75" customHeight="1" x14ac:dyDescent="0.2">
      <c r="A80" s="160" t="s">
        <v>587</v>
      </c>
      <c r="B80" s="27" t="s">
        <v>832</v>
      </c>
      <c r="C80" s="167">
        <v>0</v>
      </c>
      <c r="D80" s="132">
        <v>3.7370000000000001</v>
      </c>
      <c r="E80" s="133">
        <v>0.54600000000000004</v>
      </c>
      <c r="F80" s="134">
        <v>5.6000000000000001E-2</v>
      </c>
      <c r="G80" s="162">
        <v>11162.15</v>
      </c>
      <c r="H80" s="162">
        <v>5.43</v>
      </c>
      <c r="I80" s="166">
        <v>5.43</v>
      </c>
      <c r="J80" s="38">
        <v>0.14199999999999999</v>
      </c>
      <c r="K80" s="199"/>
      <c r="L80" s="226"/>
      <c r="M80" s="235">
        <v>2</v>
      </c>
    </row>
    <row r="81" spans="1:13" ht="27.75" customHeight="1" x14ac:dyDescent="0.2">
      <c r="A81" s="160" t="s">
        <v>588</v>
      </c>
      <c r="B81" s="27" t="s">
        <v>833</v>
      </c>
      <c r="C81" s="167">
        <v>0</v>
      </c>
      <c r="D81" s="132">
        <v>3.7370000000000001</v>
      </c>
      <c r="E81" s="133">
        <v>0.54600000000000004</v>
      </c>
      <c r="F81" s="134">
        <v>5.6000000000000001E-2</v>
      </c>
      <c r="G81" s="162">
        <v>21379.88</v>
      </c>
      <c r="H81" s="162">
        <v>5.43</v>
      </c>
      <c r="I81" s="166">
        <v>5.43</v>
      </c>
      <c r="J81" s="38">
        <v>0.14199999999999999</v>
      </c>
      <c r="K81" s="199"/>
      <c r="L81" s="226"/>
      <c r="M81" s="235">
        <v>2</v>
      </c>
    </row>
    <row r="82" spans="1:13" ht="27.75" customHeight="1" x14ac:dyDescent="0.2">
      <c r="A82" s="160" t="s">
        <v>438</v>
      </c>
      <c r="B82" s="27" t="s">
        <v>834</v>
      </c>
      <c r="C82" s="167" t="s">
        <v>424</v>
      </c>
      <c r="D82" s="135">
        <v>11.09</v>
      </c>
      <c r="E82" s="136">
        <v>1.728</v>
      </c>
      <c r="F82" s="134">
        <v>0.93600000000000005</v>
      </c>
      <c r="G82" s="163"/>
      <c r="H82" s="163"/>
      <c r="I82" s="165"/>
      <c r="J82" s="39"/>
      <c r="K82" s="199"/>
      <c r="L82" s="226"/>
      <c r="M82" s="235">
        <v>2</v>
      </c>
    </row>
    <row r="83" spans="1:13" ht="27.75" customHeight="1" x14ac:dyDescent="0.2">
      <c r="A83" s="160" t="s">
        <v>439</v>
      </c>
      <c r="B83" s="27" t="s">
        <v>835</v>
      </c>
      <c r="C83" s="167" t="s">
        <v>840</v>
      </c>
      <c r="D83" s="132">
        <v>-5.4109999999999996</v>
      </c>
      <c r="E83" s="133">
        <v>-1.17</v>
      </c>
      <c r="F83" s="134">
        <v>-0.157</v>
      </c>
      <c r="G83" s="162">
        <v>0</v>
      </c>
      <c r="H83" s="163"/>
      <c r="I83" s="165"/>
      <c r="J83" s="39"/>
      <c r="K83" s="199"/>
      <c r="L83" s="226"/>
      <c r="M83" s="235">
        <v>2</v>
      </c>
    </row>
    <row r="84" spans="1:13" ht="27.75" customHeight="1" x14ac:dyDescent="0.2">
      <c r="A84" s="160" t="s">
        <v>440</v>
      </c>
      <c r="B84" s="27" t="s">
        <v>836</v>
      </c>
      <c r="C84" s="167">
        <v>0</v>
      </c>
      <c r="D84" s="132">
        <v>-5.1660000000000004</v>
      </c>
      <c r="E84" s="133">
        <v>-1.054</v>
      </c>
      <c r="F84" s="134">
        <v>-0.13800000000000001</v>
      </c>
      <c r="G84" s="162">
        <v>0</v>
      </c>
      <c r="H84" s="163"/>
      <c r="I84" s="165"/>
      <c r="J84" s="39"/>
      <c r="K84" s="199"/>
      <c r="L84" s="226"/>
      <c r="M84" s="235">
        <v>2</v>
      </c>
    </row>
    <row r="85" spans="1:13" ht="27.75" customHeight="1" x14ac:dyDescent="0.2">
      <c r="A85" s="160" t="s">
        <v>441</v>
      </c>
      <c r="B85" s="27" t="s">
        <v>837</v>
      </c>
      <c r="C85" s="167">
        <v>0</v>
      </c>
      <c r="D85" s="132">
        <v>-5.4109999999999996</v>
      </c>
      <c r="E85" s="133">
        <v>-1.17</v>
      </c>
      <c r="F85" s="134">
        <v>-0.157</v>
      </c>
      <c r="G85" s="162">
        <v>0</v>
      </c>
      <c r="H85" s="163"/>
      <c r="I85" s="165"/>
      <c r="J85" s="38">
        <v>0.29599999999999999</v>
      </c>
      <c r="K85" s="199"/>
      <c r="L85" s="226"/>
      <c r="M85" s="235">
        <v>2</v>
      </c>
    </row>
    <row r="86" spans="1:13" ht="27.75" customHeight="1" x14ac:dyDescent="0.2">
      <c r="A86" s="160" t="s">
        <v>442</v>
      </c>
      <c r="B86" s="27" t="s">
        <v>838</v>
      </c>
      <c r="C86" s="167">
        <v>0</v>
      </c>
      <c r="D86" s="132">
        <v>-5.1660000000000004</v>
      </c>
      <c r="E86" s="133">
        <v>-1.054</v>
      </c>
      <c r="F86" s="134">
        <v>-0.13800000000000001</v>
      </c>
      <c r="G86" s="162">
        <v>0</v>
      </c>
      <c r="H86" s="163"/>
      <c r="I86" s="165"/>
      <c r="J86" s="38">
        <v>0.28599999999999998</v>
      </c>
      <c r="K86" s="199"/>
      <c r="L86" s="226"/>
      <c r="M86" s="235">
        <v>2</v>
      </c>
    </row>
    <row r="87" spans="1:13" ht="27.75" customHeight="1" x14ac:dyDescent="0.2">
      <c r="A87" s="160" t="s">
        <v>443</v>
      </c>
      <c r="B87" s="27" t="s">
        <v>839</v>
      </c>
      <c r="C87" s="167">
        <v>0</v>
      </c>
      <c r="D87" s="132">
        <v>-7.0570000000000004</v>
      </c>
      <c r="E87" s="133">
        <v>-1.123</v>
      </c>
      <c r="F87" s="134">
        <v>-0.13</v>
      </c>
      <c r="G87" s="162">
        <v>89.81</v>
      </c>
      <c r="H87" s="163"/>
      <c r="I87" s="165"/>
      <c r="J87" s="38">
        <v>0.44600000000000001</v>
      </c>
      <c r="K87" s="199"/>
      <c r="L87" s="226"/>
      <c r="M87" s="235">
        <v>2</v>
      </c>
    </row>
    <row r="88" spans="1:13" ht="27.75" customHeight="1" x14ac:dyDescent="0.2">
      <c r="A88" s="160" t="s">
        <v>633</v>
      </c>
      <c r="B88" s="27"/>
      <c r="C88" s="167" t="s">
        <v>596</v>
      </c>
      <c r="D88" s="132">
        <v>3.5369999999999999</v>
      </c>
      <c r="E88" s="133">
        <v>0.76500000000000001</v>
      </c>
      <c r="F88" s="134">
        <v>0.10299999999999999</v>
      </c>
      <c r="G88" s="162">
        <v>5.54</v>
      </c>
      <c r="H88" s="163"/>
      <c r="I88" s="165"/>
      <c r="J88" s="39"/>
      <c r="K88" s="199"/>
      <c r="L88" s="226"/>
      <c r="M88" s="235">
        <v>2</v>
      </c>
    </row>
    <row r="89" spans="1:13" ht="27.75" customHeight="1" x14ac:dyDescent="0.2">
      <c r="A89" s="160" t="s">
        <v>659</v>
      </c>
      <c r="B89" s="27"/>
      <c r="C89" s="167">
        <v>2</v>
      </c>
      <c r="D89" s="132">
        <v>3.5369999999999999</v>
      </c>
      <c r="E89" s="133">
        <v>0.76500000000000001</v>
      </c>
      <c r="F89" s="134">
        <v>0.10299999999999999</v>
      </c>
      <c r="G89" s="163"/>
      <c r="H89" s="163"/>
      <c r="I89" s="165"/>
      <c r="J89" s="39"/>
      <c r="K89" s="199"/>
      <c r="L89" s="226"/>
      <c r="M89" s="235">
        <v>2</v>
      </c>
    </row>
    <row r="90" spans="1:13" ht="27.75" customHeight="1" x14ac:dyDescent="0.2">
      <c r="A90" s="160" t="s">
        <v>634</v>
      </c>
      <c r="B90" s="27"/>
      <c r="C90" s="167" t="s">
        <v>595</v>
      </c>
      <c r="D90" s="132">
        <v>3.6829999999999998</v>
      </c>
      <c r="E90" s="133">
        <v>0.79700000000000004</v>
      </c>
      <c r="F90" s="134">
        <v>0.107</v>
      </c>
      <c r="G90" s="162">
        <v>1.57</v>
      </c>
      <c r="H90" s="163"/>
      <c r="I90" s="165"/>
      <c r="J90" s="39"/>
      <c r="K90" s="199"/>
      <c r="L90" s="226"/>
      <c r="M90" s="235">
        <v>2</v>
      </c>
    </row>
    <row r="91" spans="1:13" ht="27.75" customHeight="1" x14ac:dyDescent="0.2">
      <c r="A91" s="160" t="s">
        <v>635</v>
      </c>
      <c r="B91" s="27"/>
      <c r="C91" s="167" t="s">
        <v>595</v>
      </c>
      <c r="D91" s="132">
        <v>3.6829999999999998</v>
      </c>
      <c r="E91" s="133">
        <v>0.79700000000000004</v>
      </c>
      <c r="F91" s="134">
        <v>0.107</v>
      </c>
      <c r="G91" s="162">
        <v>6.89</v>
      </c>
      <c r="H91" s="163"/>
      <c r="I91" s="165"/>
      <c r="J91" s="39"/>
      <c r="K91" s="199"/>
      <c r="L91" s="226"/>
      <c r="M91" s="235">
        <v>2</v>
      </c>
    </row>
    <row r="92" spans="1:13" ht="27.75" customHeight="1" x14ac:dyDescent="0.2">
      <c r="A92" s="160" t="s">
        <v>636</v>
      </c>
      <c r="B92" s="27"/>
      <c r="C92" s="167" t="s">
        <v>595</v>
      </c>
      <c r="D92" s="132">
        <v>3.6829999999999998</v>
      </c>
      <c r="E92" s="133">
        <v>0.79700000000000004</v>
      </c>
      <c r="F92" s="134">
        <v>0.107</v>
      </c>
      <c r="G92" s="162">
        <v>12.1</v>
      </c>
      <c r="H92" s="163"/>
      <c r="I92" s="165"/>
      <c r="J92" s="39"/>
      <c r="K92" s="199"/>
      <c r="L92" s="226"/>
      <c r="M92" s="235">
        <v>2</v>
      </c>
    </row>
    <row r="93" spans="1:13" ht="27.75" customHeight="1" x14ac:dyDescent="0.2">
      <c r="A93" s="160" t="s">
        <v>637</v>
      </c>
      <c r="B93" s="27"/>
      <c r="C93" s="167" t="s">
        <v>595</v>
      </c>
      <c r="D93" s="132">
        <v>3.6829999999999998</v>
      </c>
      <c r="E93" s="133">
        <v>0.79700000000000004</v>
      </c>
      <c r="F93" s="134">
        <v>0.107</v>
      </c>
      <c r="G93" s="162">
        <v>23.77</v>
      </c>
      <c r="H93" s="163"/>
      <c r="I93" s="165"/>
      <c r="J93" s="39"/>
      <c r="K93" s="199"/>
      <c r="L93" s="226"/>
      <c r="M93" s="235">
        <v>2</v>
      </c>
    </row>
    <row r="94" spans="1:13" ht="27.75" customHeight="1" x14ac:dyDescent="0.2">
      <c r="A94" s="160" t="s">
        <v>638</v>
      </c>
      <c r="B94" s="27"/>
      <c r="C94" s="167" t="s">
        <v>595</v>
      </c>
      <c r="D94" s="132">
        <v>3.6829999999999998</v>
      </c>
      <c r="E94" s="133">
        <v>0.79700000000000004</v>
      </c>
      <c r="F94" s="134">
        <v>0.107</v>
      </c>
      <c r="G94" s="162">
        <v>65.849999999999994</v>
      </c>
      <c r="H94" s="163"/>
      <c r="I94" s="165"/>
      <c r="J94" s="39"/>
      <c r="K94" s="199"/>
      <c r="L94" s="226"/>
      <c r="M94" s="235">
        <v>2</v>
      </c>
    </row>
    <row r="95" spans="1:13" ht="27.75" customHeight="1" x14ac:dyDescent="0.2">
      <c r="A95" s="160" t="s">
        <v>444</v>
      </c>
      <c r="B95" s="27"/>
      <c r="C95" s="167">
        <v>4</v>
      </c>
      <c r="D95" s="132">
        <v>3.6829999999999998</v>
      </c>
      <c r="E95" s="133">
        <v>0.79700000000000004</v>
      </c>
      <c r="F95" s="134">
        <v>0.107</v>
      </c>
      <c r="G95" s="163"/>
      <c r="H95" s="163"/>
      <c r="I95" s="165"/>
      <c r="J95" s="39"/>
      <c r="K95" s="199"/>
      <c r="L95" s="226"/>
      <c r="M95" s="235">
        <v>2</v>
      </c>
    </row>
    <row r="96" spans="1:13" ht="27.75" customHeight="1" x14ac:dyDescent="0.2">
      <c r="A96" s="160" t="s">
        <v>559</v>
      </c>
      <c r="B96" s="27"/>
      <c r="C96" s="167">
        <v>0</v>
      </c>
      <c r="D96" s="132">
        <v>2.669</v>
      </c>
      <c r="E96" s="133">
        <v>0.52600000000000002</v>
      </c>
      <c r="F96" s="134">
        <v>6.8000000000000005E-2</v>
      </c>
      <c r="G96" s="162">
        <v>5.0999999999999996</v>
      </c>
      <c r="H96" s="162">
        <v>1.53</v>
      </c>
      <c r="I96" s="166">
        <v>1.53</v>
      </c>
      <c r="J96" s="38">
        <v>0.14299999999999999</v>
      </c>
      <c r="K96" s="199"/>
      <c r="L96" s="226"/>
      <c r="M96" s="235">
        <v>2</v>
      </c>
    </row>
    <row r="97" spans="1:13" ht="27.75" customHeight="1" x14ac:dyDescent="0.2">
      <c r="A97" s="160" t="s">
        <v>560</v>
      </c>
      <c r="B97" s="27"/>
      <c r="C97" s="167">
        <v>0</v>
      </c>
      <c r="D97" s="132">
        <v>2.669</v>
      </c>
      <c r="E97" s="133">
        <v>0.52600000000000002</v>
      </c>
      <c r="F97" s="134">
        <v>6.8000000000000005E-2</v>
      </c>
      <c r="G97" s="162">
        <v>129.25</v>
      </c>
      <c r="H97" s="162">
        <v>1.53</v>
      </c>
      <c r="I97" s="166">
        <v>1.53</v>
      </c>
      <c r="J97" s="38">
        <v>0.14299999999999999</v>
      </c>
      <c r="K97" s="199"/>
      <c r="L97" s="226"/>
      <c r="M97" s="235">
        <v>2</v>
      </c>
    </row>
    <row r="98" spans="1:13" ht="27.75" customHeight="1" x14ac:dyDescent="0.2">
      <c r="A98" s="160" t="s">
        <v>561</v>
      </c>
      <c r="B98" s="27"/>
      <c r="C98" s="167">
        <v>0</v>
      </c>
      <c r="D98" s="132">
        <v>2.669</v>
      </c>
      <c r="E98" s="133">
        <v>0.52600000000000002</v>
      </c>
      <c r="F98" s="134">
        <v>6.8000000000000005E-2</v>
      </c>
      <c r="G98" s="162">
        <v>239.5</v>
      </c>
      <c r="H98" s="162">
        <v>1.53</v>
      </c>
      <c r="I98" s="166">
        <v>1.53</v>
      </c>
      <c r="J98" s="38">
        <v>0.14299999999999999</v>
      </c>
      <c r="K98" s="199"/>
      <c r="L98" s="226"/>
      <c r="M98" s="235">
        <v>2</v>
      </c>
    </row>
    <row r="99" spans="1:13" ht="27.75" customHeight="1" x14ac:dyDescent="0.2">
      <c r="A99" s="160" t="s">
        <v>562</v>
      </c>
      <c r="B99" s="27"/>
      <c r="C99" s="167">
        <v>0</v>
      </c>
      <c r="D99" s="132">
        <v>2.669</v>
      </c>
      <c r="E99" s="133">
        <v>0.52600000000000002</v>
      </c>
      <c r="F99" s="134">
        <v>6.8000000000000005E-2</v>
      </c>
      <c r="G99" s="162">
        <v>376.65</v>
      </c>
      <c r="H99" s="162">
        <v>1.53</v>
      </c>
      <c r="I99" s="166">
        <v>1.53</v>
      </c>
      <c r="J99" s="38">
        <v>0.14299999999999999</v>
      </c>
      <c r="K99" s="199"/>
      <c r="L99" s="226"/>
      <c r="M99" s="235">
        <v>2</v>
      </c>
    </row>
    <row r="100" spans="1:13" ht="27.75" customHeight="1" x14ac:dyDescent="0.2">
      <c r="A100" s="160" t="s">
        <v>563</v>
      </c>
      <c r="B100" s="27"/>
      <c r="C100" s="167">
        <v>0</v>
      </c>
      <c r="D100" s="132">
        <v>2.669</v>
      </c>
      <c r="E100" s="133">
        <v>0.52600000000000002</v>
      </c>
      <c r="F100" s="134">
        <v>6.8000000000000005E-2</v>
      </c>
      <c r="G100" s="162">
        <v>860.39</v>
      </c>
      <c r="H100" s="162">
        <v>1.53</v>
      </c>
      <c r="I100" s="166">
        <v>1.53</v>
      </c>
      <c r="J100" s="38">
        <v>0.14299999999999999</v>
      </c>
      <c r="K100" s="199"/>
      <c r="L100" s="226"/>
      <c r="M100" s="235">
        <v>2</v>
      </c>
    </row>
    <row r="101" spans="1:13" ht="27.75" customHeight="1" x14ac:dyDescent="0.2">
      <c r="A101" s="160" t="s">
        <v>564</v>
      </c>
      <c r="B101" s="27"/>
      <c r="C101" s="167">
        <v>0</v>
      </c>
      <c r="D101" s="132">
        <v>3.03</v>
      </c>
      <c r="E101" s="133">
        <v>0.48199999999999998</v>
      </c>
      <c r="F101" s="134">
        <v>5.6000000000000001E-2</v>
      </c>
      <c r="G101" s="162">
        <v>2.82</v>
      </c>
      <c r="H101" s="162">
        <v>3.72</v>
      </c>
      <c r="I101" s="166">
        <v>3.72</v>
      </c>
      <c r="J101" s="38">
        <v>0.126</v>
      </c>
      <c r="K101" s="199"/>
      <c r="L101" s="226"/>
      <c r="M101" s="235">
        <v>2</v>
      </c>
    </row>
    <row r="102" spans="1:13" ht="27.75" customHeight="1" x14ac:dyDescent="0.2">
      <c r="A102" s="160" t="s">
        <v>565</v>
      </c>
      <c r="B102" s="27"/>
      <c r="C102" s="167">
        <v>0</v>
      </c>
      <c r="D102" s="132">
        <v>3.03</v>
      </c>
      <c r="E102" s="133">
        <v>0.48199999999999998</v>
      </c>
      <c r="F102" s="134">
        <v>5.6000000000000001E-2</v>
      </c>
      <c r="G102" s="162">
        <v>197.24</v>
      </c>
      <c r="H102" s="162">
        <v>3.72</v>
      </c>
      <c r="I102" s="166">
        <v>3.72</v>
      </c>
      <c r="J102" s="38">
        <v>0.126</v>
      </c>
      <c r="K102" s="199"/>
      <c r="L102" s="226"/>
      <c r="M102" s="235">
        <v>2</v>
      </c>
    </row>
    <row r="103" spans="1:13" ht="27.75" customHeight="1" x14ac:dyDescent="0.2">
      <c r="A103" s="160" t="s">
        <v>566</v>
      </c>
      <c r="B103" s="27"/>
      <c r="C103" s="167">
        <v>0</v>
      </c>
      <c r="D103" s="132">
        <v>3.03</v>
      </c>
      <c r="E103" s="133">
        <v>0.48199999999999998</v>
      </c>
      <c r="F103" s="134">
        <v>5.6000000000000001E-2</v>
      </c>
      <c r="G103" s="162">
        <v>369.9</v>
      </c>
      <c r="H103" s="162">
        <v>3.72</v>
      </c>
      <c r="I103" s="166">
        <v>3.72</v>
      </c>
      <c r="J103" s="38">
        <v>0.126</v>
      </c>
      <c r="K103" s="199"/>
      <c r="L103" s="226"/>
      <c r="M103" s="235">
        <v>2</v>
      </c>
    </row>
    <row r="104" spans="1:13" ht="27.75" customHeight="1" x14ac:dyDescent="0.2">
      <c r="A104" s="160" t="s">
        <v>567</v>
      </c>
      <c r="B104" s="27"/>
      <c r="C104" s="167">
        <v>0</v>
      </c>
      <c r="D104" s="132">
        <v>3.03</v>
      </c>
      <c r="E104" s="133">
        <v>0.48199999999999998</v>
      </c>
      <c r="F104" s="134">
        <v>5.6000000000000001E-2</v>
      </c>
      <c r="G104" s="162">
        <v>584.66999999999996</v>
      </c>
      <c r="H104" s="162">
        <v>3.72</v>
      </c>
      <c r="I104" s="166">
        <v>3.72</v>
      </c>
      <c r="J104" s="38">
        <v>0.126</v>
      </c>
      <c r="K104" s="199"/>
      <c r="L104" s="226"/>
      <c r="M104" s="235">
        <v>2</v>
      </c>
    </row>
    <row r="105" spans="1:13" ht="27.75" customHeight="1" x14ac:dyDescent="0.2">
      <c r="A105" s="160" t="s">
        <v>568</v>
      </c>
      <c r="B105" s="27"/>
      <c r="C105" s="167">
        <v>0</v>
      </c>
      <c r="D105" s="132">
        <v>3.03</v>
      </c>
      <c r="E105" s="133">
        <v>0.48199999999999998</v>
      </c>
      <c r="F105" s="134">
        <v>5.6000000000000001E-2</v>
      </c>
      <c r="G105" s="162">
        <v>1342.21</v>
      </c>
      <c r="H105" s="162">
        <v>3.72</v>
      </c>
      <c r="I105" s="166">
        <v>3.72</v>
      </c>
      <c r="J105" s="38">
        <v>0.126</v>
      </c>
      <c r="K105" s="199"/>
      <c r="L105" s="226"/>
      <c r="M105" s="235">
        <v>2</v>
      </c>
    </row>
    <row r="106" spans="1:13" ht="27.75" customHeight="1" x14ac:dyDescent="0.2">
      <c r="A106" s="160" t="s">
        <v>569</v>
      </c>
      <c r="B106" s="27"/>
      <c r="C106" s="167">
        <v>0</v>
      </c>
      <c r="D106" s="132">
        <v>2.6669999999999998</v>
      </c>
      <c r="E106" s="133">
        <v>0.39</v>
      </c>
      <c r="F106" s="134">
        <v>0.04</v>
      </c>
      <c r="G106" s="162">
        <v>47.71</v>
      </c>
      <c r="H106" s="162">
        <v>3.87</v>
      </c>
      <c r="I106" s="166">
        <v>3.87</v>
      </c>
      <c r="J106" s="38">
        <v>0.10100000000000001</v>
      </c>
      <c r="K106" s="199"/>
      <c r="L106" s="226"/>
      <c r="M106" s="235">
        <v>2</v>
      </c>
    </row>
    <row r="107" spans="1:13" ht="27.75" customHeight="1" x14ac:dyDescent="0.2">
      <c r="A107" s="160" t="s">
        <v>570</v>
      </c>
      <c r="B107" s="27"/>
      <c r="C107" s="167">
        <v>0</v>
      </c>
      <c r="D107" s="132">
        <v>2.6669999999999998</v>
      </c>
      <c r="E107" s="133">
        <v>0.39</v>
      </c>
      <c r="F107" s="134">
        <v>0.04</v>
      </c>
      <c r="G107" s="162">
        <v>1227.52</v>
      </c>
      <c r="H107" s="162">
        <v>3.87</v>
      </c>
      <c r="I107" s="166">
        <v>3.87</v>
      </c>
      <c r="J107" s="38">
        <v>0.10100000000000001</v>
      </c>
      <c r="K107" s="199"/>
      <c r="L107" s="226"/>
      <c r="M107" s="235">
        <v>2</v>
      </c>
    </row>
    <row r="108" spans="1:13" ht="27.75" customHeight="1" x14ac:dyDescent="0.2">
      <c r="A108" s="160" t="s">
        <v>571</v>
      </c>
      <c r="B108" s="27"/>
      <c r="C108" s="167">
        <v>0</v>
      </c>
      <c r="D108" s="132">
        <v>2.6669999999999998</v>
      </c>
      <c r="E108" s="133">
        <v>0.39</v>
      </c>
      <c r="F108" s="134">
        <v>0.04</v>
      </c>
      <c r="G108" s="162">
        <v>3634.97</v>
      </c>
      <c r="H108" s="162">
        <v>3.87</v>
      </c>
      <c r="I108" s="166">
        <v>3.87</v>
      </c>
      <c r="J108" s="38">
        <v>0.10100000000000001</v>
      </c>
      <c r="K108" s="199"/>
      <c r="L108" s="226"/>
      <c r="M108" s="235">
        <v>2</v>
      </c>
    </row>
    <row r="109" spans="1:13" ht="27.75" customHeight="1" x14ac:dyDescent="0.2">
      <c r="A109" s="160" t="s">
        <v>572</v>
      </c>
      <c r="B109" s="27"/>
      <c r="C109" s="167">
        <v>0</v>
      </c>
      <c r="D109" s="132">
        <v>2.6669999999999998</v>
      </c>
      <c r="E109" s="133">
        <v>0.39</v>
      </c>
      <c r="F109" s="134">
        <v>0.04</v>
      </c>
      <c r="G109" s="162">
        <v>7966.31</v>
      </c>
      <c r="H109" s="162">
        <v>3.87</v>
      </c>
      <c r="I109" s="166">
        <v>3.87</v>
      </c>
      <c r="J109" s="38">
        <v>0.10100000000000001</v>
      </c>
      <c r="K109" s="199"/>
      <c r="L109" s="226"/>
      <c r="M109" s="235">
        <v>2</v>
      </c>
    </row>
    <row r="110" spans="1:13" ht="27.75" customHeight="1" x14ac:dyDescent="0.2">
      <c r="A110" s="160" t="s">
        <v>573</v>
      </c>
      <c r="B110" s="27"/>
      <c r="C110" s="167">
        <v>0</v>
      </c>
      <c r="D110" s="132">
        <v>2.6669999999999998</v>
      </c>
      <c r="E110" s="133">
        <v>0.39</v>
      </c>
      <c r="F110" s="134">
        <v>0.04</v>
      </c>
      <c r="G110" s="162">
        <v>15258.59</v>
      </c>
      <c r="H110" s="162">
        <v>3.87</v>
      </c>
      <c r="I110" s="166">
        <v>3.87</v>
      </c>
      <c r="J110" s="38">
        <v>0.10100000000000001</v>
      </c>
      <c r="K110" s="199"/>
      <c r="L110" s="226"/>
      <c r="M110" s="235">
        <v>2</v>
      </c>
    </row>
    <row r="111" spans="1:13" ht="27.75" customHeight="1" x14ac:dyDescent="0.2">
      <c r="A111" s="160" t="s">
        <v>445</v>
      </c>
      <c r="B111" s="27"/>
      <c r="C111" s="167" t="s">
        <v>424</v>
      </c>
      <c r="D111" s="135">
        <v>7.915</v>
      </c>
      <c r="E111" s="136">
        <v>1.234</v>
      </c>
      <c r="F111" s="134">
        <v>0.66800000000000004</v>
      </c>
      <c r="G111" s="163"/>
      <c r="H111" s="163"/>
      <c r="I111" s="165"/>
      <c r="J111" s="39"/>
      <c r="K111" s="199"/>
      <c r="L111" s="226"/>
      <c r="M111" s="235">
        <v>2</v>
      </c>
    </row>
    <row r="112" spans="1:13" ht="27.75" customHeight="1" x14ac:dyDescent="0.2">
      <c r="A112" s="160" t="s">
        <v>446</v>
      </c>
      <c r="B112" s="27"/>
      <c r="C112" s="167" t="s">
        <v>840</v>
      </c>
      <c r="D112" s="132">
        <v>-3.8620000000000001</v>
      </c>
      <c r="E112" s="133">
        <v>-0.83499999999999996</v>
      </c>
      <c r="F112" s="134">
        <v>-0.112</v>
      </c>
      <c r="G112" s="162">
        <v>0</v>
      </c>
      <c r="H112" s="163"/>
      <c r="I112" s="165"/>
      <c r="J112" s="39"/>
      <c r="K112" s="199"/>
      <c r="L112" s="226"/>
      <c r="M112" s="235">
        <v>2</v>
      </c>
    </row>
    <row r="113" spans="1:13" ht="27.75" customHeight="1" x14ac:dyDescent="0.2">
      <c r="A113" s="160" t="s">
        <v>447</v>
      </c>
      <c r="B113" s="27"/>
      <c r="C113" s="167">
        <v>0</v>
      </c>
      <c r="D113" s="132">
        <v>-3.6869999999999998</v>
      </c>
      <c r="E113" s="133">
        <v>-0.752</v>
      </c>
      <c r="F113" s="134">
        <v>-9.9000000000000005E-2</v>
      </c>
      <c r="G113" s="162">
        <v>0</v>
      </c>
      <c r="H113" s="163"/>
      <c r="I113" s="165"/>
      <c r="J113" s="39"/>
      <c r="K113" s="199"/>
      <c r="L113" s="226"/>
      <c r="M113" s="235">
        <v>2</v>
      </c>
    </row>
    <row r="114" spans="1:13" ht="27.75" customHeight="1" x14ac:dyDescent="0.2">
      <c r="A114" s="160" t="s">
        <v>448</v>
      </c>
      <c r="B114" s="27"/>
      <c r="C114" s="167">
        <v>0</v>
      </c>
      <c r="D114" s="132">
        <v>-3.8620000000000001</v>
      </c>
      <c r="E114" s="133">
        <v>-0.83499999999999996</v>
      </c>
      <c r="F114" s="134">
        <v>-0.112</v>
      </c>
      <c r="G114" s="162">
        <v>0</v>
      </c>
      <c r="H114" s="163"/>
      <c r="I114" s="165"/>
      <c r="J114" s="38">
        <v>0.21099999999999999</v>
      </c>
      <c r="K114" s="199"/>
      <c r="L114" s="226"/>
      <c r="M114" s="235">
        <v>3</v>
      </c>
    </row>
    <row r="115" spans="1:13" ht="27.75" customHeight="1" x14ac:dyDescent="0.2">
      <c r="A115" s="160" t="s">
        <v>449</v>
      </c>
      <c r="B115" s="27"/>
      <c r="C115" s="167">
        <v>0</v>
      </c>
      <c r="D115" s="132">
        <v>-3.6869999999999998</v>
      </c>
      <c r="E115" s="133">
        <v>-0.752</v>
      </c>
      <c r="F115" s="134">
        <v>-9.9000000000000005E-2</v>
      </c>
      <c r="G115" s="162">
        <v>0</v>
      </c>
      <c r="H115" s="163"/>
      <c r="I115" s="165"/>
      <c r="J115" s="38">
        <v>0.20399999999999999</v>
      </c>
      <c r="K115" s="199"/>
      <c r="L115" s="226"/>
      <c r="M115" s="235">
        <v>3</v>
      </c>
    </row>
    <row r="116" spans="1:13" ht="27.75" customHeight="1" x14ac:dyDescent="0.2">
      <c r="A116" s="160" t="s">
        <v>450</v>
      </c>
      <c r="B116" s="27"/>
      <c r="C116" s="167">
        <v>0</v>
      </c>
      <c r="D116" s="132">
        <v>-5.0359999999999996</v>
      </c>
      <c r="E116" s="133">
        <v>-0.80200000000000005</v>
      </c>
      <c r="F116" s="134">
        <v>-9.2999999999999999E-2</v>
      </c>
      <c r="G116" s="162">
        <v>64.09</v>
      </c>
      <c r="H116" s="163"/>
      <c r="I116" s="165"/>
      <c r="J116" s="38">
        <v>0.318</v>
      </c>
      <c r="K116" s="199"/>
      <c r="L116" s="226"/>
      <c r="M116" s="235">
        <v>3</v>
      </c>
    </row>
    <row r="117" spans="1:13" ht="27.75" customHeight="1" x14ac:dyDescent="0.2">
      <c r="A117" s="160" t="s">
        <v>639</v>
      </c>
      <c r="B117" s="27"/>
      <c r="C117" s="167" t="s">
        <v>596</v>
      </c>
      <c r="D117" s="132">
        <v>2.6360000000000001</v>
      </c>
      <c r="E117" s="133">
        <v>0.56999999999999995</v>
      </c>
      <c r="F117" s="134">
        <v>7.6999999999999999E-2</v>
      </c>
      <c r="G117" s="162">
        <v>4.13</v>
      </c>
      <c r="H117" s="163"/>
      <c r="I117" s="165"/>
      <c r="J117" s="39"/>
      <c r="K117" s="199"/>
      <c r="L117" s="226"/>
      <c r="M117" s="235">
        <v>3</v>
      </c>
    </row>
    <row r="118" spans="1:13" ht="27.75" customHeight="1" x14ac:dyDescent="0.2">
      <c r="A118" s="160" t="s">
        <v>660</v>
      </c>
      <c r="B118" s="27"/>
      <c r="C118" s="167">
        <v>2</v>
      </c>
      <c r="D118" s="132">
        <v>2.6360000000000001</v>
      </c>
      <c r="E118" s="133">
        <v>0.56999999999999995</v>
      </c>
      <c r="F118" s="134">
        <v>7.6999999999999999E-2</v>
      </c>
      <c r="G118" s="163"/>
      <c r="H118" s="163"/>
      <c r="I118" s="165"/>
      <c r="J118" s="39"/>
      <c r="K118" s="199"/>
      <c r="L118" s="226"/>
      <c r="M118" s="235">
        <v>3</v>
      </c>
    </row>
    <row r="119" spans="1:13" ht="27.75" customHeight="1" x14ac:dyDescent="0.2">
      <c r="A119" s="160" t="s">
        <v>640</v>
      </c>
      <c r="B119" s="27"/>
      <c r="C119" s="167" t="s">
        <v>595</v>
      </c>
      <c r="D119" s="132">
        <v>2.7450000000000001</v>
      </c>
      <c r="E119" s="133">
        <v>0.59399999999999997</v>
      </c>
      <c r="F119" s="134">
        <v>0.08</v>
      </c>
      <c r="G119" s="162">
        <v>1.17</v>
      </c>
      <c r="H119" s="163"/>
      <c r="I119" s="165"/>
      <c r="J119" s="39"/>
      <c r="K119" s="199"/>
      <c r="L119" s="226"/>
      <c r="M119" s="235">
        <v>3</v>
      </c>
    </row>
    <row r="120" spans="1:13" ht="27.75" customHeight="1" x14ac:dyDescent="0.2">
      <c r="A120" s="160" t="s">
        <v>641</v>
      </c>
      <c r="B120" s="27"/>
      <c r="C120" s="167" t="s">
        <v>595</v>
      </c>
      <c r="D120" s="132">
        <v>2.7450000000000001</v>
      </c>
      <c r="E120" s="133">
        <v>0.59399999999999997</v>
      </c>
      <c r="F120" s="134">
        <v>0.08</v>
      </c>
      <c r="G120" s="162">
        <v>5.13</v>
      </c>
      <c r="H120" s="163"/>
      <c r="I120" s="165"/>
      <c r="J120" s="39"/>
      <c r="K120" s="199"/>
      <c r="L120" s="226"/>
      <c r="M120" s="235">
        <v>3</v>
      </c>
    </row>
    <row r="121" spans="1:13" ht="27.75" customHeight="1" x14ac:dyDescent="0.2">
      <c r="A121" s="160" t="s">
        <v>642</v>
      </c>
      <c r="B121" s="27"/>
      <c r="C121" s="167" t="s">
        <v>595</v>
      </c>
      <c r="D121" s="132">
        <v>2.7450000000000001</v>
      </c>
      <c r="E121" s="133">
        <v>0.59399999999999997</v>
      </c>
      <c r="F121" s="134">
        <v>0.08</v>
      </c>
      <c r="G121" s="162">
        <v>9.02</v>
      </c>
      <c r="H121" s="163"/>
      <c r="I121" s="165"/>
      <c r="J121" s="39"/>
      <c r="K121" s="199"/>
      <c r="L121" s="226"/>
      <c r="M121" s="235">
        <v>3</v>
      </c>
    </row>
    <row r="122" spans="1:13" ht="27.75" customHeight="1" x14ac:dyDescent="0.2">
      <c r="A122" s="160" t="s">
        <v>643</v>
      </c>
      <c r="B122" s="27"/>
      <c r="C122" s="167" t="s">
        <v>595</v>
      </c>
      <c r="D122" s="132">
        <v>2.7450000000000001</v>
      </c>
      <c r="E122" s="133">
        <v>0.59399999999999997</v>
      </c>
      <c r="F122" s="134">
        <v>0.08</v>
      </c>
      <c r="G122" s="162">
        <v>17.72</v>
      </c>
      <c r="H122" s="163"/>
      <c r="I122" s="165"/>
      <c r="J122" s="39"/>
      <c r="K122" s="199"/>
      <c r="L122" s="226"/>
      <c r="M122" s="235">
        <v>3</v>
      </c>
    </row>
    <row r="123" spans="1:13" ht="27.75" customHeight="1" x14ac:dyDescent="0.2">
      <c r="A123" s="160" t="s">
        <v>644</v>
      </c>
      <c r="B123" s="27"/>
      <c r="C123" s="167" t="s">
        <v>595</v>
      </c>
      <c r="D123" s="132">
        <v>2.7450000000000001</v>
      </c>
      <c r="E123" s="133">
        <v>0.59399999999999997</v>
      </c>
      <c r="F123" s="134">
        <v>0.08</v>
      </c>
      <c r="G123" s="162">
        <v>49.08</v>
      </c>
      <c r="H123" s="163"/>
      <c r="I123" s="165"/>
      <c r="J123" s="39"/>
      <c r="K123" s="199"/>
      <c r="L123" s="226"/>
      <c r="M123" s="235">
        <v>3</v>
      </c>
    </row>
    <row r="124" spans="1:13" ht="27.75" customHeight="1" x14ac:dyDescent="0.2">
      <c r="A124" s="160" t="s">
        <v>451</v>
      </c>
      <c r="B124" s="27"/>
      <c r="C124" s="167">
        <v>4</v>
      </c>
      <c r="D124" s="132">
        <v>2.7450000000000001</v>
      </c>
      <c r="E124" s="133">
        <v>0.59399999999999997</v>
      </c>
      <c r="F124" s="134">
        <v>0.08</v>
      </c>
      <c r="G124" s="163"/>
      <c r="H124" s="163"/>
      <c r="I124" s="165"/>
      <c r="J124" s="39"/>
      <c r="K124" s="199"/>
      <c r="L124" s="226"/>
      <c r="M124" s="235">
        <v>3</v>
      </c>
    </row>
    <row r="125" spans="1:13" ht="27.75" customHeight="1" x14ac:dyDescent="0.2">
      <c r="A125" s="160" t="s">
        <v>544</v>
      </c>
      <c r="B125" s="27"/>
      <c r="C125" s="167">
        <v>0</v>
      </c>
      <c r="D125" s="132">
        <v>1.99</v>
      </c>
      <c r="E125" s="133">
        <v>0.39200000000000002</v>
      </c>
      <c r="F125" s="134">
        <v>5.0999999999999997E-2</v>
      </c>
      <c r="G125" s="162">
        <v>3.8</v>
      </c>
      <c r="H125" s="162">
        <v>1.1399999999999999</v>
      </c>
      <c r="I125" s="166">
        <v>1.1399999999999999</v>
      </c>
      <c r="J125" s="38">
        <v>0.107</v>
      </c>
      <c r="K125" s="199"/>
      <c r="L125" s="226"/>
      <c r="M125" s="235">
        <v>3</v>
      </c>
    </row>
    <row r="126" spans="1:13" ht="27.75" customHeight="1" x14ac:dyDescent="0.2">
      <c r="A126" s="160" t="s">
        <v>545</v>
      </c>
      <c r="B126" s="27"/>
      <c r="C126" s="167">
        <v>0</v>
      </c>
      <c r="D126" s="132">
        <v>1.99</v>
      </c>
      <c r="E126" s="133">
        <v>0.39200000000000002</v>
      </c>
      <c r="F126" s="134">
        <v>5.0999999999999997E-2</v>
      </c>
      <c r="G126" s="162">
        <v>96.33</v>
      </c>
      <c r="H126" s="162">
        <v>1.1399999999999999</v>
      </c>
      <c r="I126" s="166">
        <v>1.1399999999999999</v>
      </c>
      <c r="J126" s="38">
        <v>0.107</v>
      </c>
      <c r="K126" s="199"/>
      <c r="L126" s="226"/>
      <c r="M126" s="235">
        <v>3</v>
      </c>
    </row>
    <row r="127" spans="1:13" ht="27.75" customHeight="1" x14ac:dyDescent="0.2">
      <c r="A127" s="160" t="s">
        <v>546</v>
      </c>
      <c r="B127" s="27"/>
      <c r="C127" s="167">
        <v>0</v>
      </c>
      <c r="D127" s="132">
        <v>1.99</v>
      </c>
      <c r="E127" s="133">
        <v>0.39200000000000002</v>
      </c>
      <c r="F127" s="134">
        <v>5.0999999999999997E-2</v>
      </c>
      <c r="G127" s="162">
        <v>178.51</v>
      </c>
      <c r="H127" s="162">
        <v>1.1399999999999999</v>
      </c>
      <c r="I127" s="166">
        <v>1.1399999999999999</v>
      </c>
      <c r="J127" s="38">
        <v>0.107</v>
      </c>
      <c r="K127" s="199"/>
      <c r="L127" s="226"/>
      <c r="M127" s="235">
        <v>3</v>
      </c>
    </row>
    <row r="128" spans="1:13" ht="27.75" customHeight="1" x14ac:dyDescent="0.2">
      <c r="A128" s="160" t="s">
        <v>547</v>
      </c>
      <c r="B128" s="27"/>
      <c r="C128" s="167">
        <v>0</v>
      </c>
      <c r="D128" s="132">
        <v>1.99</v>
      </c>
      <c r="E128" s="133">
        <v>0.39200000000000002</v>
      </c>
      <c r="F128" s="134">
        <v>5.0999999999999997E-2</v>
      </c>
      <c r="G128" s="162">
        <v>280.73</v>
      </c>
      <c r="H128" s="162">
        <v>1.1399999999999999</v>
      </c>
      <c r="I128" s="166">
        <v>1.1399999999999999</v>
      </c>
      <c r="J128" s="38">
        <v>0.107</v>
      </c>
      <c r="K128" s="199"/>
      <c r="L128" s="226"/>
      <c r="M128" s="235">
        <v>3</v>
      </c>
    </row>
    <row r="129" spans="1:13" ht="27.75" customHeight="1" x14ac:dyDescent="0.2">
      <c r="A129" s="160" t="s">
        <v>548</v>
      </c>
      <c r="B129" s="27"/>
      <c r="C129" s="167">
        <v>0</v>
      </c>
      <c r="D129" s="132">
        <v>1.99</v>
      </c>
      <c r="E129" s="133">
        <v>0.39200000000000002</v>
      </c>
      <c r="F129" s="134">
        <v>5.0999999999999997E-2</v>
      </c>
      <c r="G129" s="162">
        <v>641.28</v>
      </c>
      <c r="H129" s="162">
        <v>1.1399999999999999</v>
      </c>
      <c r="I129" s="166">
        <v>1.1399999999999999</v>
      </c>
      <c r="J129" s="38">
        <v>0.107</v>
      </c>
      <c r="K129" s="199"/>
      <c r="L129" s="226"/>
      <c r="M129" s="235">
        <v>3</v>
      </c>
    </row>
    <row r="130" spans="1:13" ht="27.75" customHeight="1" x14ac:dyDescent="0.2">
      <c r="A130" s="160" t="s">
        <v>549</v>
      </c>
      <c r="B130" s="27"/>
      <c r="C130" s="167">
        <v>0</v>
      </c>
      <c r="D130" s="132">
        <v>2.2589999999999999</v>
      </c>
      <c r="E130" s="133">
        <v>0.36</v>
      </c>
      <c r="F130" s="134">
        <v>4.2000000000000003E-2</v>
      </c>
      <c r="G130" s="162">
        <v>2.1</v>
      </c>
      <c r="H130" s="162">
        <v>2.78</v>
      </c>
      <c r="I130" s="166">
        <v>2.78</v>
      </c>
      <c r="J130" s="38">
        <v>9.4E-2</v>
      </c>
      <c r="K130" s="199"/>
      <c r="L130" s="226"/>
      <c r="M130" s="235">
        <v>3</v>
      </c>
    </row>
    <row r="131" spans="1:13" ht="27.75" customHeight="1" x14ac:dyDescent="0.2">
      <c r="A131" s="160" t="s">
        <v>550</v>
      </c>
      <c r="B131" s="27"/>
      <c r="C131" s="167">
        <v>0</v>
      </c>
      <c r="D131" s="132">
        <v>2.2589999999999999</v>
      </c>
      <c r="E131" s="133">
        <v>0.36</v>
      </c>
      <c r="F131" s="134">
        <v>4.2000000000000003E-2</v>
      </c>
      <c r="G131" s="162">
        <v>147.01</v>
      </c>
      <c r="H131" s="162">
        <v>2.78</v>
      </c>
      <c r="I131" s="166">
        <v>2.78</v>
      </c>
      <c r="J131" s="38">
        <v>9.4E-2</v>
      </c>
      <c r="K131" s="199"/>
      <c r="L131" s="226"/>
      <c r="M131" s="235">
        <v>3</v>
      </c>
    </row>
    <row r="132" spans="1:13" ht="27.75" customHeight="1" x14ac:dyDescent="0.2">
      <c r="A132" s="160" t="s">
        <v>551</v>
      </c>
      <c r="B132" s="27"/>
      <c r="C132" s="167">
        <v>0</v>
      </c>
      <c r="D132" s="132">
        <v>2.2589999999999999</v>
      </c>
      <c r="E132" s="133">
        <v>0.36</v>
      </c>
      <c r="F132" s="134">
        <v>4.2000000000000003E-2</v>
      </c>
      <c r="G132" s="162">
        <v>275.7</v>
      </c>
      <c r="H132" s="162">
        <v>2.78</v>
      </c>
      <c r="I132" s="166">
        <v>2.78</v>
      </c>
      <c r="J132" s="38">
        <v>9.4E-2</v>
      </c>
      <c r="K132" s="199"/>
      <c r="L132" s="226"/>
      <c r="M132" s="235">
        <v>3</v>
      </c>
    </row>
    <row r="133" spans="1:13" ht="27.75" customHeight="1" x14ac:dyDescent="0.2">
      <c r="A133" s="160" t="s">
        <v>552</v>
      </c>
      <c r="B133" s="27"/>
      <c r="C133" s="167">
        <v>0</v>
      </c>
      <c r="D133" s="132">
        <v>2.2589999999999999</v>
      </c>
      <c r="E133" s="133">
        <v>0.36</v>
      </c>
      <c r="F133" s="134">
        <v>4.2000000000000003E-2</v>
      </c>
      <c r="G133" s="162">
        <v>435.77</v>
      </c>
      <c r="H133" s="162">
        <v>2.78</v>
      </c>
      <c r="I133" s="166">
        <v>2.78</v>
      </c>
      <c r="J133" s="38">
        <v>9.4E-2</v>
      </c>
      <c r="K133" s="199"/>
      <c r="L133" s="226"/>
      <c r="M133" s="235">
        <v>3</v>
      </c>
    </row>
    <row r="134" spans="1:13" ht="27.75" customHeight="1" x14ac:dyDescent="0.2">
      <c r="A134" s="160" t="s">
        <v>553</v>
      </c>
      <c r="B134" s="27"/>
      <c r="C134" s="167">
        <v>0</v>
      </c>
      <c r="D134" s="132">
        <v>2.2589999999999999</v>
      </c>
      <c r="E134" s="133">
        <v>0.36</v>
      </c>
      <c r="F134" s="134">
        <v>4.2000000000000003E-2</v>
      </c>
      <c r="G134" s="162">
        <v>1000.4</v>
      </c>
      <c r="H134" s="162">
        <v>2.78</v>
      </c>
      <c r="I134" s="166">
        <v>2.78</v>
      </c>
      <c r="J134" s="38">
        <v>9.4E-2</v>
      </c>
      <c r="K134" s="199"/>
      <c r="L134" s="226"/>
      <c r="M134" s="235">
        <v>3</v>
      </c>
    </row>
    <row r="135" spans="1:13" ht="27.75" customHeight="1" x14ac:dyDescent="0.2">
      <c r="A135" s="160" t="s">
        <v>554</v>
      </c>
      <c r="B135" s="27"/>
      <c r="C135" s="167">
        <v>0</v>
      </c>
      <c r="D135" s="132">
        <v>1.988</v>
      </c>
      <c r="E135" s="133">
        <v>0.28999999999999998</v>
      </c>
      <c r="F135" s="134">
        <v>0.03</v>
      </c>
      <c r="G135" s="162">
        <v>35.56</v>
      </c>
      <c r="H135" s="162">
        <v>2.89</v>
      </c>
      <c r="I135" s="166">
        <v>2.89</v>
      </c>
      <c r="J135" s="38">
        <v>7.4999999999999997E-2</v>
      </c>
      <c r="K135" s="199"/>
      <c r="L135" s="226"/>
      <c r="M135" s="235">
        <v>3</v>
      </c>
    </row>
    <row r="136" spans="1:13" ht="27.75" customHeight="1" x14ac:dyDescent="0.2">
      <c r="A136" s="160" t="s">
        <v>555</v>
      </c>
      <c r="B136" s="27"/>
      <c r="C136" s="167">
        <v>0</v>
      </c>
      <c r="D136" s="132">
        <v>1.988</v>
      </c>
      <c r="E136" s="133">
        <v>0.28999999999999998</v>
      </c>
      <c r="F136" s="134">
        <v>0.03</v>
      </c>
      <c r="G136" s="162">
        <v>914.92</v>
      </c>
      <c r="H136" s="162">
        <v>2.89</v>
      </c>
      <c r="I136" s="166">
        <v>2.89</v>
      </c>
      <c r="J136" s="38">
        <v>7.4999999999999997E-2</v>
      </c>
      <c r="K136" s="199"/>
      <c r="L136" s="226"/>
      <c r="M136" s="235">
        <v>3</v>
      </c>
    </row>
    <row r="137" spans="1:13" ht="27.75" customHeight="1" x14ac:dyDescent="0.2">
      <c r="A137" s="160" t="s">
        <v>556</v>
      </c>
      <c r="B137" s="27"/>
      <c r="C137" s="167">
        <v>0</v>
      </c>
      <c r="D137" s="132">
        <v>1.988</v>
      </c>
      <c r="E137" s="133">
        <v>0.28999999999999998</v>
      </c>
      <c r="F137" s="134">
        <v>0.03</v>
      </c>
      <c r="G137" s="162">
        <v>2709.27</v>
      </c>
      <c r="H137" s="162">
        <v>2.89</v>
      </c>
      <c r="I137" s="166">
        <v>2.89</v>
      </c>
      <c r="J137" s="38">
        <v>7.4999999999999997E-2</v>
      </c>
      <c r="K137" s="199"/>
      <c r="L137" s="226"/>
      <c r="M137" s="235">
        <v>3</v>
      </c>
    </row>
    <row r="138" spans="1:13" ht="27.75" customHeight="1" x14ac:dyDescent="0.2">
      <c r="A138" s="160" t="s">
        <v>557</v>
      </c>
      <c r="B138" s="27"/>
      <c r="C138" s="167">
        <v>0</v>
      </c>
      <c r="D138" s="132">
        <v>1.988</v>
      </c>
      <c r="E138" s="133">
        <v>0.28999999999999998</v>
      </c>
      <c r="F138" s="134">
        <v>0.03</v>
      </c>
      <c r="G138" s="162">
        <v>5937.57</v>
      </c>
      <c r="H138" s="162">
        <v>2.89</v>
      </c>
      <c r="I138" s="166">
        <v>2.89</v>
      </c>
      <c r="J138" s="38">
        <v>7.4999999999999997E-2</v>
      </c>
      <c r="K138" s="199"/>
      <c r="L138" s="226"/>
      <c r="M138" s="235">
        <v>3</v>
      </c>
    </row>
    <row r="139" spans="1:13" ht="27.75" customHeight="1" x14ac:dyDescent="0.2">
      <c r="A139" s="160" t="s">
        <v>558</v>
      </c>
      <c r="B139" s="27"/>
      <c r="C139" s="167">
        <v>0</v>
      </c>
      <c r="D139" s="132">
        <v>1.988</v>
      </c>
      <c r="E139" s="133">
        <v>0.28999999999999998</v>
      </c>
      <c r="F139" s="134">
        <v>0.03</v>
      </c>
      <c r="G139" s="162">
        <v>11372.77</v>
      </c>
      <c r="H139" s="162">
        <v>2.89</v>
      </c>
      <c r="I139" s="166">
        <v>2.89</v>
      </c>
      <c r="J139" s="38">
        <v>7.4999999999999997E-2</v>
      </c>
      <c r="K139" s="199"/>
      <c r="L139" s="226"/>
      <c r="M139" s="235">
        <v>3</v>
      </c>
    </row>
    <row r="140" spans="1:13" ht="27.75" customHeight="1" x14ac:dyDescent="0.2">
      <c r="A140" s="160" t="s">
        <v>452</v>
      </c>
      <c r="B140" s="27"/>
      <c r="C140" s="167" t="s">
        <v>424</v>
      </c>
      <c r="D140" s="135">
        <v>5.899</v>
      </c>
      <c r="E140" s="136">
        <v>0.91900000000000004</v>
      </c>
      <c r="F140" s="134">
        <v>0.498</v>
      </c>
      <c r="G140" s="163"/>
      <c r="H140" s="163"/>
      <c r="I140" s="165"/>
      <c r="J140" s="39"/>
      <c r="K140" s="199"/>
      <c r="L140" s="226"/>
      <c r="M140" s="235">
        <v>3</v>
      </c>
    </row>
    <row r="141" spans="1:13" ht="27.75" customHeight="1" x14ac:dyDescent="0.2">
      <c r="A141" s="160" t="s">
        <v>453</v>
      </c>
      <c r="B141" s="27"/>
      <c r="C141" s="167" t="s">
        <v>840</v>
      </c>
      <c r="D141" s="132">
        <v>-2.8780000000000001</v>
      </c>
      <c r="E141" s="133">
        <v>-0.623</v>
      </c>
      <c r="F141" s="134">
        <v>-8.4000000000000005E-2</v>
      </c>
      <c r="G141" s="162">
        <v>0</v>
      </c>
      <c r="H141" s="163"/>
      <c r="I141" s="165"/>
      <c r="J141" s="39"/>
      <c r="K141" s="199"/>
      <c r="L141" s="226"/>
      <c r="M141" s="235">
        <v>3</v>
      </c>
    </row>
    <row r="142" spans="1:13" ht="27.75" customHeight="1" x14ac:dyDescent="0.2">
      <c r="A142" s="160" t="s">
        <v>454</v>
      </c>
      <c r="B142" s="27"/>
      <c r="C142" s="167">
        <v>0</v>
      </c>
      <c r="D142" s="132">
        <v>-2.7480000000000002</v>
      </c>
      <c r="E142" s="133">
        <v>-0.56100000000000005</v>
      </c>
      <c r="F142" s="134">
        <v>-7.3999999999999996E-2</v>
      </c>
      <c r="G142" s="162">
        <v>0</v>
      </c>
      <c r="H142" s="163"/>
      <c r="I142" s="165"/>
      <c r="J142" s="39"/>
      <c r="K142" s="199"/>
      <c r="L142" s="226"/>
      <c r="M142" s="235">
        <v>3</v>
      </c>
    </row>
    <row r="143" spans="1:13" ht="27.75" customHeight="1" x14ac:dyDescent="0.2">
      <c r="A143" s="160" t="s">
        <v>455</v>
      </c>
      <c r="B143" s="27"/>
      <c r="C143" s="167">
        <v>0</v>
      </c>
      <c r="D143" s="132">
        <v>-2.8780000000000001</v>
      </c>
      <c r="E143" s="133">
        <v>-0.623</v>
      </c>
      <c r="F143" s="134">
        <v>-8.4000000000000005E-2</v>
      </c>
      <c r="G143" s="162">
        <v>0</v>
      </c>
      <c r="H143" s="163"/>
      <c r="I143" s="165"/>
      <c r="J143" s="38">
        <v>0.158</v>
      </c>
      <c r="K143" s="199"/>
      <c r="L143" s="226"/>
      <c r="M143" s="235">
        <v>3</v>
      </c>
    </row>
    <row r="144" spans="1:13" ht="27.75" customHeight="1" x14ac:dyDescent="0.2">
      <c r="A144" s="160" t="s">
        <v>456</v>
      </c>
      <c r="B144" s="27"/>
      <c r="C144" s="167">
        <v>0</v>
      </c>
      <c r="D144" s="132">
        <v>-2.7480000000000002</v>
      </c>
      <c r="E144" s="133">
        <v>-0.56100000000000005</v>
      </c>
      <c r="F144" s="134">
        <v>-7.3999999999999996E-2</v>
      </c>
      <c r="G144" s="162">
        <v>0</v>
      </c>
      <c r="H144" s="163"/>
      <c r="I144" s="165"/>
      <c r="J144" s="38">
        <v>0.152</v>
      </c>
      <c r="K144" s="199"/>
      <c r="L144" s="226"/>
      <c r="M144" s="235">
        <v>3</v>
      </c>
    </row>
    <row r="145" spans="1:13" ht="27.75" customHeight="1" x14ac:dyDescent="0.2">
      <c r="A145" s="160" t="s">
        <v>457</v>
      </c>
      <c r="B145" s="27"/>
      <c r="C145" s="167">
        <v>0</v>
      </c>
      <c r="D145" s="132">
        <v>-3.754</v>
      </c>
      <c r="E145" s="133">
        <v>-0.59699999999999998</v>
      </c>
      <c r="F145" s="134">
        <v>-6.9000000000000006E-2</v>
      </c>
      <c r="G145" s="162">
        <v>47.77</v>
      </c>
      <c r="H145" s="163"/>
      <c r="I145" s="165"/>
      <c r="J145" s="38">
        <v>0.23699999999999999</v>
      </c>
      <c r="K145" s="199"/>
      <c r="L145" s="226"/>
      <c r="M145" s="235">
        <v>3</v>
      </c>
    </row>
    <row r="146" spans="1:13" ht="27.75" customHeight="1" x14ac:dyDescent="0.2">
      <c r="A146" s="160" t="s">
        <v>645</v>
      </c>
      <c r="B146" s="27"/>
      <c r="C146" s="167" t="s">
        <v>596</v>
      </c>
      <c r="D146" s="132">
        <v>1.147</v>
      </c>
      <c r="E146" s="133">
        <v>0.248</v>
      </c>
      <c r="F146" s="134">
        <v>3.3000000000000002E-2</v>
      </c>
      <c r="G146" s="162">
        <v>1.8</v>
      </c>
      <c r="H146" s="163"/>
      <c r="I146" s="165"/>
      <c r="J146" s="39"/>
      <c r="K146" s="199"/>
      <c r="L146" s="226"/>
      <c r="M146" s="235">
        <v>3</v>
      </c>
    </row>
    <row r="147" spans="1:13" ht="27.75" customHeight="1" x14ac:dyDescent="0.2">
      <c r="A147" s="160" t="s">
        <v>661</v>
      </c>
      <c r="B147" s="27"/>
      <c r="C147" s="167">
        <v>2</v>
      </c>
      <c r="D147" s="132">
        <v>1.147</v>
      </c>
      <c r="E147" s="133">
        <v>0.248</v>
      </c>
      <c r="F147" s="134">
        <v>3.3000000000000002E-2</v>
      </c>
      <c r="G147" s="163"/>
      <c r="H147" s="163"/>
      <c r="I147" s="165"/>
      <c r="J147" s="39"/>
      <c r="K147" s="199"/>
      <c r="L147" s="226"/>
      <c r="M147" s="235">
        <v>3</v>
      </c>
    </row>
    <row r="148" spans="1:13" ht="27.75" customHeight="1" x14ac:dyDescent="0.2">
      <c r="A148" s="160" t="s">
        <v>646</v>
      </c>
      <c r="B148" s="27"/>
      <c r="C148" s="167" t="s">
        <v>595</v>
      </c>
      <c r="D148" s="132">
        <v>1.1950000000000001</v>
      </c>
      <c r="E148" s="133">
        <v>0.25800000000000001</v>
      </c>
      <c r="F148" s="134">
        <v>3.5000000000000003E-2</v>
      </c>
      <c r="G148" s="162">
        <v>0.51</v>
      </c>
      <c r="H148" s="163"/>
      <c r="I148" s="165"/>
      <c r="J148" s="39"/>
      <c r="K148" s="199"/>
      <c r="L148" s="226"/>
      <c r="M148" s="235">
        <v>3</v>
      </c>
    </row>
    <row r="149" spans="1:13" ht="27.75" customHeight="1" x14ac:dyDescent="0.2">
      <c r="A149" s="160" t="s">
        <v>647</v>
      </c>
      <c r="B149" s="27"/>
      <c r="C149" s="167" t="s">
        <v>595</v>
      </c>
      <c r="D149" s="132">
        <v>1.1950000000000001</v>
      </c>
      <c r="E149" s="133">
        <v>0.25800000000000001</v>
      </c>
      <c r="F149" s="134">
        <v>3.5000000000000003E-2</v>
      </c>
      <c r="G149" s="162">
        <v>2.23</v>
      </c>
      <c r="H149" s="163"/>
      <c r="I149" s="165"/>
      <c r="J149" s="39"/>
      <c r="K149" s="199"/>
      <c r="L149" s="226"/>
      <c r="M149" s="235">
        <v>3</v>
      </c>
    </row>
    <row r="150" spans="1:13" ht="27.75" customHeight="1" x14ac:dyDescent="0.2">
      <c r="A150" s="160" t="s">
        <v>648</v>
      </c>
      <c r="B150" s="27"/>
      <c r="C150" s="167" t="s">
        <v>595</v>
      </c>
      <c r="D150" s="132">
        <v>1.1950000000000001</v>
      </c>
      <c r="E150" s="133">
        <v>0.25800000000000001</v>
      </c>
      <c r="F150" s="134">
        <v>3.5000000000000003E-2</v>
      </c>
      <c r="G150" s="162">
        <v>3.92</v>
      </c>
      <c r="H150" s="163"/>
      <c r="I150" s="165"/>
      <c r="J150" s="39"/>
      <c r="K150" s="199"/>
      <c r="L150" s="226"/>
      <c r="M150" s="235">
        <v>3</v>
      </c>
    </row>
    <row r="151" spans="1:13" ht="27.75" customHeight="1" x14ac:dyDescent="0.2">
      <c r="A151" s="160" t="s">
        <v>649</v>
      </c>
      <c r="B151" s="27"/>
      <c r="C151" s="167" t="s">
        <v>595</v>
      </c>
      <c r="D151" s="132">
        <v>1.1950000000000001</v>
      </c>
      <c r="E151" s="133">
        <v>0.25800000000000001</v>
      </c>
      <c r="F151" s="134">
        <v>3.5000000000000003E-2</v>
      </c>
      <c r="G151" s="162">
        <v>7.71</v>
      </c>
      <c r="H151" s="163"/>
      <c r="I151" s="165"/>
      <c r="J151" s="39"/>
      <c r="K151" s="199"/>
      <c r="L151" s="226"/>
      <c r="M151" s="235">
        <v>3</v>
      </c>
    </row>
    <row r="152" spans="1:13" ht="27.75" customHeight="1" x14ac:dyDescent="0.2">
      <c r="A152" s="160" t="s">
        <v>650</v>
      </c>
      <c r="B152" s="27"/>
      <c r="C152" s="167" t="s">
        <v>595</v>
      </c>
      <c r="D152" s="132">
        <v>1.1950000000000001</v>
      </c>
      <c r="E152" s="133">
        <v>0.25800000000000001</v>
      </c>
      <c r="F152" s="134">
        <v>3.5000000000000003E-2</v>
      </c>
      <c r="G152" s="162">
        <v>21.36</v>
      </c>
      <c r="H152" s="163"/>
      <c r="I152" s="165"/>
      <c r="J152" s="39"/>
      <c r="K152" s="199"/>
      <c r="L152" s="226"/>
      <c r="M152" s="235">
        <v>3</v>
      </c>
    </row>
    <row r="153" spans="1:13" ht="27.75" customHeight="1" x14ac:dyDescent="0.2">
      <c r="A153" s="160" t="s">
        <v>458</v>
      </c>
      <c r="B153" s="27"/>
      <c r="C153" s="167">
        <v>4</v>
      </c>
      <c r="D153" s="132">
        <v>1.1950000000000001</v>
      </c>
      <c r="E153" s="133">
        <v>0.25800000000000001</v>
      </c>
      <c r="F153" s="134">
        <v>3.5000000000000003E-2</v>
      </c>
      <c r="G153" s="163"/>
      <c r="H153" s="163"/>
      <c r="I153" s="165"/>
      <c r="J153" s="39"/>
      <c r="K153" s="199"/>
      <c r="L153" s="226"/>
      <c r="M153" s="235">
        <v>3</v>
      </c>
    </row>
    <row r="154" spans="1:13" ht="27.75" customHeight="1" x14ac:dyDescent="0.2">
      <c r="A154" s="160" t="s">
        <v>529</v>
      </c>
      <c r="B154" s="27"/>
      <c r="C154" s="167">
        <v>0</v>
      </c>
      <c r="D154" s="132">
        <v>0.86599999999999999</v>
      </c>
      <c r="E154" s="133">
        <v>0.17100000000000001</v>
      </c>
      <c r="F154" s="134">
        <v>2.1999999999999999E-2</v>
      </c>
      <c r="G154" s="162">
        <v>1.65</v>
      </c>
      <c r="H154" s="162">
        <v>0.5</v>
      </c>
      <c r="I154" s="166">
        <v>0.5</v>
      </c>
      <c r="J154" s="38">
        <v>4.5999999999999999E-2</v>
      </c>
      <c r="K154" s="199"/>
      <c r="L154" s="226"/>
      <c r="M154" s="235">
        <v>3</v>
      </c>
    </row>
    <row r="155" spans="1:13" ht="27.75" customHeight="1" x14ac:dyDescent="0.2">
      <c r="A155" s="160" t="s">
        <v>530</v>
      </c>
      <c r="B155" s="27"/>
      <c r="C155" s="167">
        <v>0</v>
      </c>
      <c r="D155" s="132">
        <v>0.86599999999999999</v>
      </c>
      <c r="E155" s="133">
        <v>0.17100000000000001</v>
      </c>
      <c r="F155" s="134">
        <v>2.1999999999999999E-2</v>
      </c>
      <c r="G155" s="162">
        <v>41.92</v>
      </c>
      <c r="H155" s="162">
        <v>0.5</v>
      </c>
      <c r="I155" s="166">
        <v>0.5</v>
      </c>
      <c r="J155" s="38">
        <v>4.5999999999999999E-2</v>
      </c>
      <c r="K155" s="199"/>
      <c r="L155" s="226"/>
      <c r="M155" s="235">
        <v>3</v>
      </c>
    </row>
    <row r="156" spans="1:13" ht="27.75" customHeight="1" x14ac:dyDescent="0.2">
      <c r="A156" s="160" t="s">
        <v>531</v>
      </c>
      <c r="B156" s="27"/>
      <c r="C156" s="167">
        <v>0</v>
      </c>
      <c r="D156" s="132">
        <v>0.86599999999999999</v>
      </c>
      <c r="E156" s="133">
        <v>0.17100000000000001</v>
      </c>
      <c r="F156" s="134">
        <v>2.1999999999999999E-2</v>
      </c>
      <c r="G156" s="162">
        <v>77.69</v>
      </c>
      <c r="H156" s="162">
        <v>0.5</v>
      </c>
      <c r="I156" s="166">
        <v>0.5</v>
      </c>
      <c r="J156" s="38">
        <v>4.5999999999999999E-2</v>
      </c>
      <c r="K156" s="199"/>
      <c r="L156" s="226"/>
      <c r="M156" s="235">
        <v>3</v>
      </c>
    </row>
    <row r="157" spans="1:13" ht="27.75" customHeight="1" x14ac:dyDescent="0.2">
      <c r="A157" s="160" t="s">
        <v>532</v>
      </c>
      <c r="B157" s="27"/>
      <c r="C157" s="167">
        <v>0</v>
      </c>
      <c r="D157" s="132">
        <v>0.86599999999999999</v>
      </c>
      <c r="E157" s="133">
        <v>0.17100000000000001</v>
      </c>
      <c r="F157" s="134">
        <v>2.1999999999999999E-2</v>
      </c>
      <c r="G157" s="162">
        <v>122.17</v>
      </c>
      <c r="H157" s="162">
        <v>0.5</v>
      </c>
      <c r="I157" s="166">
        <v>0.5</v>
      </c>
      <c r="J157" s="38">
        <v>4.5999999999999999E-2</v>
      </c>
      <c r="K157" s="199"/>
      <c r="L157" s="226"/>
      <c r="M157" s="235">
        <v>3</v>
      </c>
    </row>
    <row r="158" spans="1:13" ht="27.75" customHeight="1" x14ac:dyDescent="0.2">
      <c r="A158" s="160" t="s">
        <v>533</v>
      </c>
      <c r="B158" s="27"/>
      <c r="C158" s="167">
        <v>0</v>
      </c>
      <c r="D158" s="132">
        <v>0.86599999999999999</v>
      </c>
      <c r="E158" s="133">
        <v>0.17100000000000001</v>
      </c>
      <c r="F158" s="134">
        <v>2.1999999999999999E-2</v>
      </c>
      <c r="G158" s="162">
        <v>279.08</v>
      </c>
      <c r="H158" s="162">
        <v>0.5</v>
      </c>
      <c r="I158" s="166">
        <v>0.5</v>
      </c>
      <c r="J158" s="38">
        <v>4.5999999999999999E-2</v>
      </c>
      <c r="K158" s="199"/>
      <c r="L158" s="226"/>
      <c r="M158" s="235">
        <v>3</v>
      </c>
    </row>
    <row r="159" spans="1:13" ht="27.75" customHeight="1" x14ac:dyDescent="0.2">
      <c r="A159" s="160" t="s">
        <v>534</v>
      </c>
      <c r="B159" s="27"/>
      <c r="C159" s="167">
        <v>0</v>
      </c>
      <c r="D159" s="132">
        <v>0.98299999999999998</v>
      </c>
      <c r="E159" s="133">
        <v>0.156</v>
      </c>
      <c r="F159" s="134">
        <v>1.7999999999999999E-2</v>
      </c>
      <c r="G159" s="162">
        <v>0.91</v>
      </c>
      <c r="H159" s="162">
        <v>1.21</v>
      </c>
      <c r="I159" s="166">
        <v>1.21</v>
      </c>
      <c r="J159" s="38">
        <v>4.1000000000000002E-2</v>
      </c>
      <c r="L159" s="226"/>
      <c r="M159" s="235">
        <v>3</v>
      </c>
    </row>
    <row r="160" spans="1:13" ht="27.75" customHeight="1" x14ac:dyDescent="0.2">
      <c r="A160" s="160" t="s">
        <v>535</v>
      </c>
      <c r="B160" s="27"/>
      <c r="C160" s="167">
        <v>0</v>
      </c>
      <c r="D160" s="132">
        <v>0.98299999999999998</v>
      </c>
      <c r="E160" s="133">
        <v>0.156</v>
      </c>
      <c r="F160" s="134">
        <v>1.7999999999999999E-2</v>
      </c>
      <c r="G160" s="162">
        <v>63.98</v>
      </c>
      <c r="H160" s="162">
        <v>1.21</v>
      </c>
      <c r="I160" s="166">
        <v>1.21</v>
      </c>
      <c r="J160" s="38">
        <v>4.1000000000000002E-2</v>
      </c>
      <c r="L160" s="226"/>
      <c r="M160" s="235">
        <v>3</v>
      </c>
    </row>
    <row r="161" spans="1:13" ht="27.75" customHeight="1" x14ac:dyDescent="0.2">
      <c r="A161" s="160" t="s">
        <v>536</v>
      </c>
      <c r="B161" s="27"/>
      <c r="C161" s="167">
        <v>0</v>
      </c>
      <c r="D161" s="132">
        <v>0.98299999999999998</v>
      </c>
      <c r="E161" s="133">
        <v>0.156</v>
      </c>
      <c r="F161" s="134">
        <v>1.7999999999999999E-2</v>
      </c>
      <c r="G161" s="162">
        <v>119.98</v>
      </c>
      <c r="H161" s="162">
        <v>1.21</v>
      </c>
      <c r="I161" s="166">
        <v>1.21</v>
      </c>
      <c r="J161" s="38">
        <v>4.1000000000000002E-2</v>
      </c>
      <c r="L161" s="226"/>
      <c r="M161" s="235">
        <v>3</v>
      </c>
    </row>
    <row r="162" spans="1:13" ht="27.75" customHeight="1" x14ac:dyDescent="0.2">
      <c r="A162" s="160" t="s">
        <v>537</v>
      </c>
      <c r="B162" s="27"/>
      <c r="C162" s="167">
        <v>0</v>
      </c>
      <c r="D162" s="132">
        <v>0.98299999999999998</v>
      </c>
      <c r="E162" s="133">
        <v>0.156</v>
      </c>
      <c r="F162" s="134">
        <v>1.7999999999999999E-2</v>
      </c>
      <c r="G162" s="162">
        <v>189.64</v>
      </c>
      <c r="H162" s="162">
        <v>1.21</v>
      </c>
      <c r="I162" s="166">
        <v>1.21</v>
      </c>
      <c r="J162" s="38">
        <v>4.1000000000000002E-2</v>
      </c>
      <c r="L162" s="226"/>
      <c r="M162" s="235">
        <v>3</v>
      </c>
    </row>
    <row r="163" spans="1:13" ht="27.75" customHeight="1" x14ac:dyDescent="0.2">
      <c r="A163" s="160" t="s">
        <v>538</v>
      </c>
      <c r="B163" s="27"/>
      <c r="C163" s="167">
        <v>0</v>
      </c>
      <c r="D163" s="132">
        <v>0.98299999999999998</v>
      </c>
      <c r="E163" s="133">
        <v>0.156</v>
      </c>
      <c r="F163" s="134">
        <v>1.7999999999999999E-2</v>
      </c>
      <c r="G163" s="162">
        <v>435.36</v>
      </c>
      <c r="H163" s="162">
        <v>1.21</v>
      </c>
      <c r="I163" s="166">
        <v>1.21</v>
      </c>
      <c r="J163" s="38">
        <v>4.1000000000000002E-2</v>
      </c>
      <c r="L163" s="226"/>
      <c r="M163" s="235">
        <v>3</v>
      </c>
    </row>
    <row r="164" spans="1:13" ht="27.75" customHeight="1" x14ac:dyDescent="0.2">
      <c r="A164" s="160" t="s">
        <v>539</v>
      </c>
      <c r="B164" s="27"/>
      <c r="C164" s="167">
        <v>0</v>
      </c>
      <c r="D164" s="132">
        <v>0.86499999999999999</v>
      </c>
      <c r="E164" s="133">
        <v>0.126</v>
      </c>
      <c r="F164" s="134">
        <v>1.2999999999999999E-2</v>
      </c>
      <c r="G164" s="162">
        <v>15.48</v>
      </c>
      <c r="H164" s="162">
        <v>1.26</v>
      </c>
      <c r="I164" s="166">
        <v>1.26</v>
      </c>
      <c r="J164" s="38">
        <v>3.3000000000000002E-2</v>
      </c>
      <c r="L164" s="226"/>
      <c r="M164" s="235">
        <v>3</v>
      </c>
    </row>
    <row r="165" spans="1:13" ht="27.75" customHeight="1" x14ac:dyDescent="0.2">
      <c r="A165" s="160" t="s">
        <v>540</v>
      </c>
      <c r="B165" s="27"/>
      <c r="C165" s="167">
        <v>0</v>
      </c>
      <c r="D165" s="132">
        <v>0.86499999999999999</v>
      </c>
      <c r="E165" s="133">
        <v>0.126</v>
      </c>
      <c r="F165" s="134">
        <v>1.2999999999999999E-2</v>
      </c>
      <c r="G165" s="162">
        <v>398.16</v>
      </c>
      <c r="H165" s="162">
        <v>1.26</v>
      </c>
      <c r="I165" s="166">
        <v>1.26</v>
      </c>
      <c r="J165" s="38">
        <v>3.3000000000000002E-2</v>
      </c>
      <c r="L165" s="226"/>
      <c r="M165" s="235">
        <v>3</v>
      </c>
    </row>
    <row r="166" spans="1:13" ht="27.75" customHeight="1" x14ac:dyDescent="0.2">
      <c r="A166" s="160" t="s">
        <v>541</v>
      </c>
      <c r="B166" s="27"/>
      <c r="C166" s="167">
        <v>0</v>
      </c>
      <c r="D166" s="132">
        <v>0.86499999999999999</v>
      </c>
      <c r="E166" s="133">
        <v>0.126</v>
      </c>
      <c r="F166" s="134">
        <v>1.2999999999999999E-2</v>
      </c>
      <c r="G166" s="162">
        <v>1179.05</v>
      </c>
      <c r="H166" s="162">
        <v>1.26</v>
      </c>
      <c r="I166" s="166">
        <v>1.26</v>
      </c>
      <c r="J166" s="38">
        <v>3.3000000000000002E-2</v>
      </c>
      <c r="L166" s="226"/>
      <c r="M166" s="235">
        <v>3</v>
      </c>
    </row>
    <row r="167" spans="1:13" ht="27.75" customHeight="1" x14ac:dyDescent="0.2">
      <c r="A167" s="160" t="s">
        <v>542</v>
      </c>
      <c r="B167" s="27"/>
      <c r="C167" s="167">
        <v>0</v>
      </c>
      <c r="D167" s="132">
        <v>0.86499999999999999</v>
      </c>
      <c r="E167" s="133">
        <v>0.126</v>
      </c>
      <c r="F167" s="134">
        <v>1.2999999999999999E-2</v>
      </c>
      <c r="G167" s="162">
        <v>2583.98</v>
      </c>
      <c r="H167" s="162">
        <v>1.26</v>
      </c>
      <c r="I167" s="166">
        <v>1.26</v>
      </c>
      <c r="J167" s="38">
        <v>3.3000000000000002E-2</v>
      </c>
      <c r="L167" s="226"/>
      <c r="M167" s="235">
        <v>3</v>
      </c>
    </row>
    <row r="168" spans="1:13" ht="27.75" customHeight="1" x14ac:dyDescent="0.2">
      <c r="A168" s="160" t="s">
        <v>543</v>
      </c>
      <c r="B168" s="27"/>
      <c r="C168" s="167">
        <v>0</v>
      </c>
      <c r="D168" s="132">
        <v>0.86499999999999999</v>
      </c>
      <c r="E168" s="133">
        <v>0.126</v>
      </c>
      <c r="F168" s="134">
        <v>1.2999999999999999E-2</v>
      </c>
      <c r="G168" s="162">
        <v>4949.32</v>
      </c>
      <c r="H168" s="162">
        <v>1.26</v>
      </c>
      <c r="I168" s="166">
        <v>1.26</v>
      </c>
      <c r="J168" s="38">
        <v>3.3000000000000002E-2</v>
      </c>
      <c r="L168" s="226"/>
      <c r="M168" s="235">
        <v>3</v>
      </c>
    </row>
    <row r="169" spans="1:13" ht="27.75" customHeight="1" x14ac:dyDescent="0.2">
      <c r="A169" s="160" t="s">
        <v>459</v>
      </c>
      <c r="B169" s="27"/>
      <c r="C169" s="167" t="s">
        <v>424</v>
      </c>
      <c r="D169" s="135">
        <v>2.5670000000000002</v>
      </c>
      <c r="E169" s="136">
        <v>0.4</v>
      </c>
      <c r="F169" s="134">
        <v>0.217</v>
      </c>
      <c r="G169" s="163"/>
      <c r="H169" s="163"/>
      <c r="I169" s="165"/>
      <c r="J169" s="39"/>
      <c r="L169" s="226"/>
      <c r="M169" s="235">
        <v>3</v>
      </c>
    </row>
    <row r="170" spans="1:13" ht="27.75" customHeight="1" x14ac:dyDescent="0.2">
      <c r="A170" s="160" t="s">
        <v>460</v>
      </c>
      <c r="B170" s="27"/>
      <c r="C170" s="167" t="s">
        <v>840</v>
      </c>
      <c r="D170" s="132">
        <v>-1.2529999999999999</v>
      </c>
      <c r="E170" s="133">
        <v>-0.27100000000000002</v>
      </c>
      <c r="F170" s="134">
        <v>-3.5999999999999997E-2</v>
      </c>
      <c r="G170" s="162">
        <v>0</v>
      </c>
      <c r="H170" s="163"/>
      <c r="I170" s="165"/>
      <c r="J170" s="39"/>
      <c r="L170" s="226"/>
      <c r="M170" s="235">
        <v>3</v>
      </c>
    </row>
    <row r="171" spans="1:13" ht="27.75" customHeight="1" x14ac:dyDescent="0.2">
      <c r="A171" s="160" t="s">
        <v>461</v>
      </c>
      <c r="B171" s="27"/>
      <c r="C171" s="167">
        <v>0</v>
      </c>
      <c r="D171" s="132">
        <v>-1.196</v>
      </c>
      <c r="E171" s="133">
        <v>-0.24399999999999999</v>
      </c>
      <c r="F171" s="134">
        <v>-3.2000000000000001E-2</v>
      </c>
      <c r="G171" s="162">
        <v>0</v>
      </c>
      <c r="H171" s="163"/>
      <c r="I171" s="165"/>
      <c r="J171" s="39"/>
      <c r="L171" s="226"/>
      <c r="M171" s="235">
        <v>3</v>
      </c>
    </row>
    <row r="172" spans="1:13" ht="27.75" customHeight="1" x14ac:dyDescent="0.2">
      <c r="A172" s="160" t="s">
        <v>462</v>
      </c>
      <c r="B172" s="27"/>
      <c r="C172" s="167">
        <v>0</v>
      </c>
      <c r="D172" s="132">
        <v>-1.2529999999999999</v>
      </c>
      <c r="E172" s="133">
        <v>-0.27100000000000002</v>
      </c>
      <c r="F172" s="134">
        <v>-3.5999999999999997E-2</v>
      </c>
      <c r="G172" s="162">
        <v>0</v>
      </c>
      <c r="H172" s="163"/>
      <c r="I172" s="165"/>
      <c r="J172" s="38">
        <v>6.9000000000000006E-2</v>
      </c>
      <c r="L172" s="226"/>
      <c r="M172" s="235">
        <v>4</v>
      </c>
    </row>
    <row r="173" spans="1:13" ht="27.75" customHeight="1" x14ac:dyDescent="0.2">
      <c r="A173" s="160" t="s">
        <v>463</v>
      </c>
      <c r="B173" s="27"/>
      <c r="C173" s="167">
        <v>0</v>
      </c>
      <c r="D173" s="132">
        <v>-1.196</v>
      </c>
      <c r="E173" s="133">
        <v>-0.24399999999999999</v>
      </c>
      <c r="F173" s="134">
        <v>-3.2000000000000001E-2</v>
      </c>
      <c r="G173" s="162">
        <v>0</v>
      </c>
      <c r="H173" s="163"/>
      <c r="I173" s="165"/>
      <c r="J173" s="38">
        <v>6.6000000000000003E-2</v>
      </c>
      <c r="L173" s="226"/>
      <c r="M173" s="235">
        <v>4</v>
      </c>
    </row>
    <row r="174" spans="1:13" ht="27.75" customHeight="1" x14ac:dyDescent="0.2">
      <c r="A174" s="160" t="s">
        <v>464</v>
      </c>
      <c r="B174" s="27"/>
      <c r="C174" s="167">
        <v>0</v>
      </c>
      <c r="D174" s="132">
        <v>-1.6339999999999999</v>
      </c>
      <c r="E174" s="133">
        <v>-0.26</v>
      </c>
      <c r="F174" s="134">
        <v>-0.03</v>
      </c>
      <c r="G174" s="162">
        <v>20.79</v>
      </c>
      <c r="H174" s="163"/>
      <c r="I174" s="165"/>
      <c r="J174" s="38">
        <v>0.10299999999999999</v>
      </c>
      <c r="L174" s="226"/>
      <c r="M174" s="235">
        <v>4</v>
      </c>
    </row>
    <row r="175" spans="1:13" ht="27.75" customHeight="1" x14ac:dyDescent="0.2">
      <c r="A175" s="160" t="s">
        <v>651</v>
      </c>
      <c r="B175" s="27"/>
      <c r="C175" s="167" t="s">
        <v>596</v>
      </c>
      <c r="D175" s="132">
        <v>0</v>
      </c>
      <c r="E175" s="133">
        <v>0</v>
      </c>
      <c r="F175" s="134">
        <v>0</v>
      </c>
      <c r="G175" s="162">
        <v>0</v>
      </c>
      <c r="H175" s="163"/>
      <c r="I175" s="165"/>
      <c r="J175" s="39"/>
      <c r="L175" s="226"/>
      <c r="M175" s="235">
        <v>4</v>
      </c>
    </row>
    <row r="176" spans="1:13" ht="27.75" customHeight="1" x14ac:dyDescent="0.2">
      <c r="A176" s="160" t="s">
        <v>662</v>
      </c>
      <c r="B176" s="27"/>
      <c r="C176" s="167">
        <v>2</v>
      </c>
      <c r="D176" s="132">
        <v>0</v>
      </c>
      <c r="E176" s="133">
        <v>0</v>
      </c>
      <c r="F176" s="134">
        <v>0</v>
      </c>
      <c r="G176" s="163"/>
      <c r="H176" s="163"/>
      <c r="I176" s="165"/>
      <c r="J176" s="39"/>
      <c r="L176" s="226"/>
      <c r="M176" s="235">
        <v>4</v>
      </c>
    </row>
    <row r="177" spans="1:13" ht="27.75" customHeight="1" x14ac:dyDescent="0.2">
      <c r="A177" s="160" t="s">
        <v>652</v>
      </c>
      <c r="B177" s="27"/>
      <c r="C177" s="167" t="s">
        <v>595</v>
      </c>
      <c r="D177" s="132">
        <v>0</v>
      </c>
      <c r="E177" s="133">
        <v>0</v>
      </c>
      <c r="F177" s="134">
        <v>0</v>
      </c>
      <c r="G177" s="162">
        <v>0</v>
      </c>
      <c r="H177" s="163"/>
      <c r="I177" s="165"/>
      <c r="J177" s="39"/>
      <c r="L177" s="226"/>
      <c r="M177" s="235">
        <v>4</v>
      </c>
    </row>
    <row r="178" spans="1:13" ht="27.75" customHeight="1" x14ac:dyDescent="0.2">
      <c r="A178" s="160" t="s">
        <v>653</v>
      </c>
      <c r="B178" s="27"/>
      <c r="C178" s="167" t="s">
        <v>595</v>
      </c>
      <c r="D178" s="132">
        <v>0</v>
      </c>
      <c r="E178" s="133">
        <v>0</v>
      </c>
      <c r="F178" s="134">
        <v>0</v>
      </c>
      <c r="G178" s="162">
        <v>0</v>
      </c>
      <c r="H178" s="163"/>
      <c r="I178" s="165"/>
      <c r="J178" s="39"/>
      <c r="L178" s="226"/>
      <c r="M178" s="235">
        <v>4</v>
      </c>
    </row>
    <row r="179" spans="1:13" ht="27.75" customHeight="1" x14ac:dyDescent="0.2">
      <c r="A179" s="160" t="s">
        <v>654</v>
      </c>
      <c r="B179" s="27"/>
      <c r="C179" s="167" t="s">
        <v>595</v>
      </c>
      <c r="D179" s="132">
        <v>0</v>
      </c>
      <c r="E179" s="133">
        <v>0</v>
      </c>
      <c r="F179" s="134">
        <v>0</v>
      </c>
      <c r="G179" s="162">
        <v>0</v>
      </c>
      <c r="H179" s="163"/>
      <c r="I179" s="165"/>
      <c r="J179" s="39"/>
      <c r="L179" s="226"/>
      <c r="M179" s="235">
        <v>4</v>
      </c>
    </row>
    <row r="180" spans="1:13" ht="27.75" customHeight="1" x14ac:dyDescent="0.2">
      <c r="A180" s="160" t="s">
        <v>655</v>
      </c>
      <c r="B180" s="27"/>
      <c r="C180" s="167" t="s">
        <v>595</v>
      </c>
      <c r="D180" s="132">
        <v>0</v>
      </c>
      <c r="E180" s="133">
        <v>0</v>
      </c>
      <c r="F180" s="134">
        <v>0</v>
      </c>
      <c r="G180" s="162">
        <v>0</v>
      </c>
      <c r="H180" s="163"/>
      <c r="I180" s="165"/>
      <c r="J180" s="39"/>
      <c r="L180" s="226"/>
      <c r="M180" s="235">
        <v>4</v>
      </c>
    </row>
    <row r="181" spans="1:13" ht="27.75" customHeight="1" x14ac:dyDescent="0.2">
      <c r="A181" s="160" t="s">
        <v>656</v>
      </c>
      <c r="B181" s="27"/>
      <c r="C181" s="167" t="s">
        <v>595</v>
      </c>
      <c r="D181" s="132">
        <v>0</v>
      </c>
      <c r="E181" s="133">
        <v>0</v>
      </c>
      <c r="F181" s="134">
        <v>0</v>
      </c>
      <c r="G181" s="162">
        <v>0</v>
      </c>
      <c r="H181" s="163"/>
      <c r="I181" s="165"/>
      <c r="J181" s="39"/>
      <c r="L181" s="226"/>
      <c r="M181" s="235">
        <v>4</v>
      </c>
    </row>
    <row r="182" spans="1:13" ht="27.75" customHeight="1" x14ac:dyDescent="0.2">
      <c r="A182" s="160" t="s">
        <v>465</v>
      </c>
      <c r="B182" s="27"/>
      <c r="C182" s="167">
        <v>4</v>
      </c>
      <c r="D182" s="132">
        <v>0</v>
      </c>
      <c r="E182" s="133">
        <v>0</v>
      </c>
      <c r="F182" s="134">
        <v>0</v>
      </c>
      <c r="G182" s="163"/>
      <c r="H182" s="163"/>
      <c r="I182" s="165"/>
      <c r="J182" s="39"/>
      <c r="L182" s="226"/>
      <c r="M182" s="235">
        <v>4</v>
      </c>
    </row>
    <row r="183" spans="1:13" ht="27.75" customHeight="1" x14ac:dyDescent="0.2">
      <c r="A183" s="160" t="s">
        <v>514</v>
      </c>
      <c r="B183" s="27"/>
      <c r="C183" s="167">
        <v>0</v>
      </c>
      <c r="D183" s="132">
        <v>0</v>
      </c>
      <c r="E183" s="133">
        <v>0</v>
      </c>
      <c r="F183" s="134">
        <v>0</v>
      </c>
      <c r="G183" s="162">
        <v>0</v>
      </c>
      <c r="H183" s="162">
        <v>0</v>
      </c>
      <c r="I183" s="166">
        <v>0</v>
      </c>
      <c r="J183" s="38">
        <v>0</v>
      </c>
      <c r="L183" s="226"/>
      <c r="M183" s="235">
        <v>4</v>
      </c>
    </row>
    <row r="184" spans="1:13" ht="27.75" customHeight="1" x14ac:dyDescent="0.2">
      <c r="A184" s="160" t="s">
        <v>515</v>
      </c>
      <c r="B184" s="27"/>
      <c r="C184" s="167">
        <v>0</v>
      </c>
      <c r="D184" s="132">
        <v>0</v>
      </c>
      <c r="E184" s="133">
        <v>0</v>
      </c>
      <c r="F184" s="134">
        <v>0</v>
      </c>
      <c r="G184" s="162">
        <v>0</v>
      </c>
      <c r="H184" s="162">
        <v>0</v>
      </c>
      <c r="I184" s="166">
        <v>0</v>
      </c>
      <c r="J184" s="38">
        <v>0</v>
      </c>
      <c r="L184" s="226"/>
      <c r="M184" s="235">
        <v>4</v>
      </c>
    </row>
    <row r="185" spans="1:13" ht="27.75" customHeight="1" x14ac:dyDescent="0.2">
      <c r="A185" s="160" t="s">
        <v>516</v>
      </c>
      <c r="B185" s="27"/>
      <c r="C185" s="167">
        <v>0</v>
      </c>
      <c r="D185" s="132">
        <v>0</v>
      </c>
      <c r="E185" s="133">
        <v>0</v>
      </c>
      <c r="F185" s="134">
        <v>0</v>
      </c>
      <c r="G185" s="162">
        <v>0</v>
      </c>
      <c r="H185" s="162">
        <v>0</v>
      </c>
      <c r="I185" s="166">
        <v>0</v>
      </c>
      <c r="J185" s="38">
        <v>0</v>
      </c>
      <c r="L185" s="226"/>
      <c r="M185" s="235">
        <v>4</v>
      </c>
    </row>
    <row r="186" spans="1:13" ht="27.75" customHeight="1" x14ac:dyDescent="0.2">
      <c r="A186" s="160" t="s">
        <v>517</v>
      </c>
      <c r="B186" s="27"/>
      <c r="C186" s="167">
        <v>0</v>
      </c>
      <c r="D186" s="132">
        <v>0</v>
      </c>
      <c r="E186" s="133">
        <v>0</v>
      </c>
      <c r="F186" s="134">
        <v>0</v>
      </c>
      <c r="G186" s="162">
        <v>0</v>
      </c>
      <c r="H186" s="162">
        <v>0</v>
      </c>
      <c r="I186" s="166">
        <v>0</v>
      </c>
      <c r="J186" s="38">
        <v>0</v>
      </c>
      <c r="L186" s="226"/>
      <c r="M186" s="235">
        <v>4</v>
      </c>
    </row>
    <row r="187" spans="1:13" ht="27.75" customHeight="1" x14ac:dyDescent="0.2">
      <c r="A187" s="160" t="s">
        <v>518</v>
      </c>
      <c r="B187" s="27"/>
      <c r="C187" s="167">
        <v>0</v>
      </c>
      <c r="D187" s="132">
        <v>0</v>
      </c>
      <c r="E187" s="133">
        <v>0</v>
      </c>
      <c r="F187" s="134">
        <v>0</v>
      </c>
      <c r="G187" s="162">
        <v>0</v>
      </c>
      <c r="H187" s="162">
        <v>0</v>
      </c>
      <c r="I187" s="166">
        <v>0</v>
      </c>
      <c r="J187" s="38">
        <v>0</v>
      </c>
      <c r="L187" s="226"/>
      <c r="M187" s="235">
        <v>4</v>
      </c>
    </row>
    <row r="188" spans="1:13" ht="27.75" customHeight="1" x14ac:dyDescent="0.2">
      <c r="A188" s="160" t="s">
        <v>519</v>
      </c>
      <c r="B188" s="27"/>
      <c r="C188" s="167">
        <v>0</v>
      </c>
      <c r="D188" s="132">
        <v>0</v>
      </c>
      <c r="E188" s="133">
        <v>0</v>
      </c>
      <c r="F188" s="134">
        <v>0</v>
      </c>
      <c r="G188" s="162">
        <v>0</v>
      </c>
      <c r="H188" s="162">
        <v>0</v>
      </c>
      <c r="I188" s="166">
        <v>0</v>
      </c>
      <c r="J188" s="38">
        <v>0</v>
      </c>
      <c r="L188" s="226"/>
      <c r="M188" s="235">
        <v>4</v>
      </c>
    </row>
    <row r="189" spans="1:13" ht="27.75" customHeight="1" x14ac:dyDescent="0.2">
      <c r="A189" s="160" t="s">
        <v>520</v>
      </c>
      <c r="B189" s="27"/>
      <c r="C189" s="167">
        <v>0</v>
      </c>
      <c r="D189" s="132">
        <v>0</v>
      </c>
      <c r="E189" s="133">
        <v>0</v>
      </c>
      <c r="F189" s="134">
        <v>0</v>
      </c>
      <c r="G189" s="162">
        <v>0</v>
      </c>
      <c r="H189" s="162">
        <v>0</v>
      </c>
      <c r="I189" s="166">
        <v>0</v>
      </c>
      <c r="J189" s="38">
        <v>0</v>
      </c>
      <c r="L189" s="226"/>
      <c r="M189" s="235">
        <v>4</v>
      </c>
    </row>
    <row r="190" spans="1:13" ht="27.75" customHeight="1" x14ac:dyDescent="0.2">
      <c r="A190" s="160" t="s">
        <v>521</v>
      </c>
      <c r="B190" s="27"/>
      <c r="C190" s="167">
        <v>0</v>
      </c>
      <c r="D190" s="132">
        <v>0</v>
      </c>
      <c r="E190" s="133">
        <v>0</v>
      </c>
      <c r="F190" s="134">
        <v>0</v>
      </c>
      <c r="G190" s="162">
        <v>0</v>
      </c>
      <c r="H190" s="162">
        <v>0</v>
      </c>
      <c r="I190" s="166">
        <v>0</v>
      </c>
      <c r="J190" s="38">
        <v>0</v>
      </c>
      <c r="L190" s="226"/>
      <c r="M190" s="235">
        <v>4</v>
      </c>
    </row>
    <row r="191" spans="1:13" ht="27.75" customHeight="1" x14ac:dyDescent="0.2">
      <c r="A191" s="160" t="s">
        <v>522</v>
      </c>
      <c r="B191" s="27"/>
      <c r="C191" s="167">
        <v>0</v>
      </c>
      <c r="D191" s="132">
        <v>0</v>
      </c>
      <c r="E191" s="133">
        <v>0</v>
      </c>
      <c r="F191" s="134">
        <v>0</v>
      </c>
      <c r="G191" s="162">
        <v>0</v>
      </c>
      <c r="H191" s="162">
        <v>0</v>
      </c>
      <c r="I191" s="166">
        <v>0</v>
      </c>
      <c r="J191" s="38">
        <v>0</v>
      </c>
      <c r="L191" s="226"/>
      <c r="M191" s="235">
        <v>4</v>
      </c>
    </row>
    <row r="192" spans="1:13" ht="27.75" customHeight="1" x14ac:dyDescent="0.2">
      <c r="A192" s="160" t="s">
        <v>523</v>
      </c>
      <c r="B192" s="27"/>
      <c r="C192" s="167">
        <v>0</v>
      </c>
      <c r="D192" s="132">
        <v>0</v>
      </c>
      <c r="E192" s="133">
        <v>0</v>
      </c>
      <c r="F192" s="134">
        <v>0</v>
      </c>
      <c r="G192" s="162">
        <v>0</v>
      </c>
      <c r="H192" s="162">
        <v>0</v>
      </c>
      <c r="I192" s="166">
        <v>0</v>
      </c>
      <c r="J192" s="38">
        <v>0</v>
      </c>
      <c r="L192" s="226"/>
      <c r="M192" s="235">
        <v>4</v>
      </c>
    </row>
    <row r="193" spans="1:13" ht="27.75" customHeight="1" x14ac:dyDescent="0.2">
      <c r="A193" s="160" t="s">
        <v>524</v>
      </c>
      <c r="B193" s="27"/>
      <c r="C193" s="167">
        <v>0</v>
      </c>
      <c r="D193" s="132">
        <v>0</v>
      </c>
      <c r="E193" s="133">
        <v>0</v>
      </c>
      <c r="F193" s="134">
        <v>0</v>
      </c>
      <c r="G193" s="162">
        <v>0</v>
      </c>
      <c r="H193" s="162">
        <v>0</v>
      </c>
      <c r="I193" s="166">
        <v>0</v>
      </c>
      <c r="J193" s="38">
        <v>0</v>
      </c>
      <c r="L193" s="226"/>
      <c r="M193" s="235">
        <v>4</v>
      </c>
    </row>
    <row r="194" spans="1:13" ht="27.75" customHeight="1" x14ac:dyDescent="0.2">
      <c r="A194" s="160" t="s">
        <v>525</v>
      </c>
      <c r="B194" s="27"/>
      <c r="C194" s="167">
        <v>0</v>
      </c>
      <c r="D194" s="132">
        <v>0</v>
      </c>
      <c r="E194" s="133">
        <v>0</v>
      </c>
      <c r="F194" s="134">
        <v>0</v>
      </c>
      <c r="G194" s="162">
        <v>0</v>
      </c>
      <c r="H194" s="162">
        <v>0</v>
      </c>
      <c r="I194" s="166">
        <v>0</v>
      </c>
      <c r="J194" s="38">
        <v>0</v>
      </c>
      <c r="L194" s="226"/>
      <c r="M194" s="235">
        <v>4</v>
      </c>
    </row>
    <row r="195" spans="1:13" ht="27.75" customHeight="1" x14ac:dyDescent="0.2">
      <c r="A195" s="160" t="s">
        <v>526</v>
      </c>
      <c r="B195" s="27"/>
      <c r="C195" s="167">
        <v>0</v>
      </c>
      <c r="D195" s="132">
        <v>0</v>
      </c>
      <c r="E195" s="133">
        <v>0</v>
      </c>
      <c r="F195" s="134">
        <v>0</v>
      </c>
      <c r="G195" s="162">
        <v>0</v>
      </c>
      <c r="H195" s="162">
        <v>0</v>
      </c>
      <c r="I195" s="166">
        <v>0</v>
      </c>
      <c r="J195" s="38">
        <v>0</v>
      </c>
      <c r="L195" s="226"/>
      <c r="M195" s="235">
        <v>4</v>
      </c>
    </row>
    <row r="196" spans="1:13" ht="27.75" customHeight="1" x14ac:dyDescent="0.2">
      <c r="A196" s="160" t="s">
        <v>527</v>
      </c>
      <c r="B196" s="27"/>
      <c r="C196" s="167">
        <v>0</v>
      </c>
      <c r="D196" s="132">
        <v>0</v>
      </c>
      <c r="E196" s="133">
        <v>0</v>
      </c>
      <c r="F196" s="134">
        <v>0</v>
      </c>
      <c r="G196" s="162">
        <v>0</v>
      </c>
      <c r="H196" s="162">
        <v>0</v>
      </c>
      <c r="I196" s="166">
        <v>0</v>
      </c>
      <c r="J196" s="38">
        <v>0</v>
      </c>
      <c r="L196" s="226"/>
      <c r="M196" s="235">
        <v>4</v>
      </c>
    </row>
    <row r="197" spans="1:13" ht="27.75" customHeight="1" x14ac:dyDescent="0.2">
      <c r="A197" s="160" t="s">
        <v>528</v>
      </c>
      <c r="B197" s="27"/>
      <c r="C197" s="167">
        <v>0</v>
      </c>
      <c r="D197" s="132">
        <v>0</v>
      </c>
      <c r="E197" s="133">
        <v>0</v>
      </c>
      <c r="F197" s="134">
        <v>0</v>
      </c>
      <c r="G197" s="162">
        <v>0</v>
      </c>
      <c r="H197" s="162">
        <v>0</v>
      </c>
      <c r="I197" s="166">
        <v>0</v>
      </c>
      <c r="J197" s="38">
        <v>0</v>
      </c>
      <c r="L197" s="226"/>
      <c r="M197" s="235">
        <v>4</v>
      </c>
    </row>
    <row r="198" spans="1:13" ht="27.75" customHeight="1" x14ac:dyDescent="0.2">
      <c r="A198" s="160" t="s">
        <v>466</v>
      </c>
      <c r="B198" s="27"/>
      <c r="C198" s="167" t="s">
        <v>424</v>
      </c>
      <c r="D198" s="135">
        <v>0</v>
      </c>
      <c r="E198" s="136">
        <v>0</v>
      </c>
      <c r="F198" s="134">
        <v>0</v>
      </c>
      <c r="G198" s="163"/>
      <c r="H198" s="163"/>
      <c r="I198" s="165"/>
      <c r="J198" s="39"/>
      <c r="L198" s="226"/>
      <c r="M198" s="235">
        <v>4</v>
      </c>
    </row>
    <row r="199" spans="1:13" ht="27.75" customHeight="1" x14ac:dyDescent="0.2">
      <c r="A199" s="160" t="s">
        <v>467</v>
      </c>
      <c r="B199" s="27"/>
      <c r="C199" s="167" t="s">
        <v>840</v>
      </c>
      <c r="D199" s="132">
        <v>0</v>
      </c>
      <c r="E199" s="133">
        <v>0</v>
      </c>
      <c r="F199" s="134">
        <v>0</v>
      </c>
      <c r="G199" s="162">
        <v>0</v>
      </c>
      <c r="H199" s="163"/>
      <c r="I199" s="165"/>
      <c r="J199" s="39"/>
      <c r="L199" s="226"/>
      <c r="M199" s="235">
        <v>4</v>
      </c>
    </row>
    <row r="200" spans="1:13" ht="27.75" customHeight="1" x14ac:dyDescent="0.2">
      <c r="A200" s="160" t="s">
        <v>468</v>
      </c>
      <c r="B200" s="27"/>
      <c r="C200" s="167">
        <v>0</v>
      </c>
      <c r="D200" s="132">
        <v>0</v>
      </c>
      <c r="E200" s="133">
        <v>0</v>
      </c>
      <c r="F200" s="134">
        <v>0</v>
      </c>
      <c r="G200" s="162">
        <v>0</v>
      </c>
      <c r="H200" s="163"/>
      <c r="I200" s="165"/>
      <c r="J200" s="39"/>
      <c r="L200" s="226"/>
      <c r="M200" s="235">
        <v>4</v>
      </c>
    </row>
    <row r="201" spans="1:13" ht="27.75" customHeight="1" x14ac:dyDescent="0.2">
      <c r="A201" s="160" t="s">
        <v>469</v>
      </c>
      <c r="B201" s="27"/>
      <c r="C201" s="167">
        <v>0</v>
      </c>
      <c r="D201" s="132">
        <v>0</v>
      </c>
      <c r="E201" s="133">
        <v>0</v>
      </c>
      <c r="F201" s="134">
        <v>0</v>
      </c>
      <c r="G201" s="162">
        <v>0</v>
      </c>
      <c r="H201" s="163"/>
      <c r="I201" s="165"/>
      <c r="J201" s="38">
        <v>0</v>
      </c>
      <c r="L201" s="226"/>
      <c r="M201" s="235">
        <v>4</v>
      </c>
    </row>
    <row r="202" spans="1:13" ht="27.75" customHeight="1" x14ac:dyDescent="0.2">
      <c r="A202" s="160" t="s">
        <v>470</v>
      </c>
      <c r="B202" s="27"/>
      <c r="C202" s="167">
        <v>0</v>
      </c>
      <c r="D202" s="132">
        <v>0</v>
      </c>
      <c r="E202" s="133">
        <v>0</v>
      </c>
      <c r="F202" s="134">
        <v>0</v>
      </c>
      <c r="G202" s="162">
        <v>0</v>
      </c>
      <c r="H202" s="163"/>
      <c r="I202" s="165"/>
      <c r="J202" s="38">
        <v>0</v>
      </c>
      <c r="L202" s="226"/>
      <c r="M202" s="235">
        <v>4</v>
      </c>
    </row>
    <row r="203" spans="1:13" ht="27.75" customHeight="1" x14ac:dyDescent="0.2">
      <c r="A203" s="160" t="s">
        <v>471</v>
      </c>
      <c r="B203" s="27"/>
      <c r="C203" s="167">
        <v>0</v>
      </c>
      <c r="D203" s="132">
        <v>0</v>
      </c>
      <c r="E203" s="133">
        <v>0</v>
      </c>
      <c r="F203" s="134">
        <v>0</v>
      </c>
      <c r="G203" s="162">
        <v>0</v>
      </c>
      <c r="H203" s="163"/>
      <c r="I203" s="165"/>
      <c r="J203" s="38">
        <v>0</v>
      </c>
      <c r="L203" s="226"/>
      <c r="M203" s="235">
        <v>4</v>
      </c>
    </row>
  </sheetData>
  <autoFilter ref="A13:M203" xr:uid="{00000000-0001-0000-0600-000000000000}"/>
  <mergeCells count="13">
    <mergeCell ref="F10:G10"/>
    <mergeCell ref="H10:J10"/>
    <mergeCell ref="F9:G9"/>
    <mergeCell ref="B8:D8"/>
    <mergeCell ref="A4:D4"/>
    <mergeCell ref="F6:G6"/>
    <mergeCell ref="F7:G7"/>
    <mergeCell ref="F8:G8"/>
    <mergeCell ref="B1:D1"/>
    <mergeCell ref="F1:H1"/>
    <mergeCell ref="A2:J2"/>
    <mergeCell ref="F4:J4"/>
    <mergeCell ref="F5:G5"/>
  </mergeCells>
  <phoneticPr fontId="6" type="noConversion"/>
  <hyperlinks>
    <hyperlink ref="A1" location="Overview!A1" display="Back to Overview" xr:uid="{00000000-0004-0000-0600-000000000000}"/>
  </hyperlinks>
  <pageMargins left="0.39370078740157483" right="0.35433070866141736" top="0.9055118110236221" bottom="0.74803149606299213" header="0.51181102362204722" footer="0.51181102362204722"/>
  <pageSetup paperSize="9" scale="44" fitToHeight="0" orientation="portrait" r:id="rId1"/>
  <headerFooter differentFirst="1" scaleWithDoc="0">
    <oddFooter>&amp;LNote: Where a tariff only has a p/kWh unit rate in Unit Charge 1 then this unit rate applies at all times.&amp;R&amp;P of &amp;N&amp;C&amp;1#&amp;"Calibri"&amp;12&amp;K008000Internal Use</oddFooter>
    <firstHeader>&amp;L
Annex 4 - Charges applied to LDNOs with HV/LV end users</firstHeader>
    <firstFooter>&amp;LNote: Where a tariff only has a p/kWh unit rate in Unit Charge 1 then this unit rate applies at all times.&amp;R&amp;P of &amp;N&amp;C&amp;1#&amp;"Calibri"&amp;12&amp;K008000Internal Use</first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pageSetUpPr fitToPage="1"/>
  </sheetPr>
  <dimension ref="A1:G35"/>
  <sheetViews>
    <sheetView showGridLines="0" zoomScale="80" zoomScaleNormal="80" zoomScaleSheetLayoutView="100" workbookViewId="0"/>
  </sheetViews>
  <sheetFormatPr defaultRowHeight="12.75" x14ac:dyDescent="0.2"/>
  <cols>
    <col min="1" max="5" width="24" customWidth="1"/>
    <col min="6" max="6" width="48.7109375" customWidth="1"/>
    <col min="7" max="7" width="2.28515625" style="202" customWidth="1"/>
  </cols>
  <sheetData>
    <row r="1" spans="1:6" ht="27.75" customHeight="1" x14ac:dyDescent="0.2">
      <c r="A1" s="129" t="s">
        <v>22</v>
      </c>
    </row>
    <row r="2" spans="1:6" ht="44.25" customHeight="1" x14ac:dyDescent="0.2">
      <c r="A2" s="306" t="s">
        <v>139</v>
      </c>
      <c r="B2" s="307"/>
      <c r="C2" s="307"/>
      <c r="D2" s="307"/>
      <c r="E2" s="307"/>
    </row>
    <row r="3" spans="1:6" ht="47.25" customHeight="1" x14ac:dyDescent="0.2">
      <c r="A3" s="262" t="str">
        <f>Overview!B4&amp; " - Illustrative LLFs for year beginning "&amp;Overview!D4</f>
        <v>Aidien Limited - GSP_D - Illustrative LLFs for year beginning 1 April 2027</v>
      </c>
      <c r="B3" s="262"/>
      <c r="C3" s="262"/>
      <c r="D3" s="262"/>
      <c r="E3" s="262"/>
    </row>
    <row r="4" spans="1:6" ht="19.5" customHeight="1" x14ac:dyDescent="0.2">
      <c r="A4" s="308" t="s">
        <v>11</v>
      </c>
      <c r="B4" s="22" t="s">
        <v>3</v>
      </c>
      <c r="C4" s="22" t="s">
        <v>4</v>
      </c>
      <c r="D4" s="22" t="s">
        <v>5</v>
      </c>
      <c r="E4" s="22" t="s">
        <v>6</v>
      </c>
    </row>
    <row r="5" spans="1:6" ht="19.5" customHeight="1" x14ac:dyDescent="0.2">
      <c r="A5" s="309"/>
      <c r="B5" s="22" t="s">
        <v>12</v>
      </c>
      <c r="C5" s="22" t="s">
        <v>13</v>
      </c>
      <c r="D5" s="22" t="s">
        <v>14</v>
      </c>
      <c r="E5" s="22" t="s">
        <v>15</v>
      </c>
    </row>
    <row r="6" spans="1:6" ht="45" customHeight="1" x14ac:dyDescent="0.2">
      <c r="A6" s="189" t="s">
        <v>716</v>
      </c>
      <c r="B6" s="187" t="s">
        <v>717</v>
      </c>
      <c r="C6" s="187" t="s">
        <v>718</v>
      </c>
      <c r="D6" s="196"/>
      <c r="E6" s="196"/>
    </row>
    <row r="7" spans="1:6" ht="51.75" customHeight="1" x14ac:dyDescent="0.2">
      <c r="A7" s="189" t="s">
        <v>719</v>
      </c>
      <c r="B7" s="187" t="s">
        <v>717</v>
      </c>
      <c r="C7" s="187" t="s">
        <v>720</v>
      </c>
      <c r="D7" s="190" t="s">
        <v>721</v>
      </c>
      <c r="E7" s="187" t="s">
        <v>722</v>
      </c>
    </row>
    <row r="8" spans="1:6" ht="45" customHeight="1" x14ac:dyDescent="0.2">
      <c r="A8" s="189" t="s">
        <v>18</v>
      </c>
      <c r="B8" s="187" t="s">
        <v>717</v>
      </c>
      <c r="C8" s="187" t="s">
        <v>718</v>
      </c>
      <c r="D8" s="196"/>
      <c r="E8" s="196"/>
    </row>
    <row r="9" spans="1:6" ht="25.5" customHeight="1" x14ac:dyDescent="0.2">
      <c r="A9" s="125" t="s">
        <v>16</v>
      </c>
      <c r="B9" s="258" t="s">
        <v>17</v>
      </c>
      <c r="C9" s="259"/>
      <c r="D9" s="259"/>
      <c r="E9" s="260"/>
    </row>
    <row r="10" spans="1:6" x14ac:dyDescent="0.2">
      <c r="A10" s="14"/>
      <c r="B10" s="13"/>
      <c r="C10" s="13"/>
      <c r="D10" s="13"/>
      <c r="E10" s="13"/>
    </row>
    <row r="11" spans="1:6" x14ac:dyDescent="0.2">
      <c r="B11" s="13"/>
      <c r="C11" s="13"/>
      <c r="D11" s="13"/>
      <c r="E11" s="13"/>
    </row>
    <row r="12" spans="1:6" ht="22.5" customHeight="1" x14ac:dyDescent="0.2">
      <c r="A12" s="266" t="s">
        <v>47</v>
      </c>
      <c r="B12" s="310"/>
      <c r="C12" s="310"/>
      <c r="D12" s="310"/>
      <c r="E12" s="310"/>
      <c r="F12" s="267"/>
    </row>
    <row r="13" spans="1:6" ht="22.5" customHeight="1" x14ac:dyDescent="0.2">
      <c r="A13" s="266" t="s">
        <v>2</v>
      </c>
      <c r="B13" s="310"/>
      <c r="C13" s="310"/>
      <c r="D13" s="310"/>
      <c r="E13" s="310"/>
      <c r="F13" s="267"/>
    </row>
    <row r="14" spans="1:6" ht="33" customHeight="1" x14ac:dyDescent="0.2">
      <c r="A14" s="22" t="s">
        <v>48</v>
      </c>
      <c r="B14" s="22" t="s">
        <v>3</v>
      </c>
      <c r="C14" s="22" t="s">
        <v>4</v>
      </c>
      <c r="D14" s="22" t="s">
        <v>5</v>
      </c>
      <c r="E14" s="22" t="s">
        <v>6</v>
      </c>
      <c r="F14" s="22" t="s">
        <v>732</v>
      </c>
    </row>
    <row r="15" spans="1:6" ht="15.75" x14ac:dyDescent="0.2">
      <c r="A15" s="191" t="s">
        <v>49</v>
      </c>
      <c r="B15" s="192"/>
      <c r="C15" s="192"/>
      <c r="D15" s="192"/>
      <c r="E15" s="192"/>
      <c r="F15" s="225"/>
    </row>
    <row r="16" spans="1:6" ht="15.75" x14ac:dyDescent="0.2">
      <c r="A16" s="191" t="s">
        <v>50</v>
      </c>
      <c r="B16" s="192"/>
      <c r="C16" s="192"/>
      <c r="D16" s="192"/>
      <c r="E16" s="192"/>
      <c r="F16" s="225"/>
    </row>
    <row r="17" spans="1:7" ht="15.75" x14ac:dyDescent="0.2">
      <c r="A17" s="191" t="s">
        <v>51</v>
      </c>
      <c r="B17" s="192"/>
      <c r="C17" s="192"/>
      <c r="D17" s="192"/>
      <c r="E17" s="192"/>
      <c r="F17" s="225"/>
    </row>
    <row r="18" spans="1:7" ht="15.75" x14ac:dyDescent="0.2">
      <c r="A18" s="191" t="s">
        <v>52</v>
      </c>
      <c r="B18" s="192"/>
      <c r="C18" s="192"/>
      <c r="D18" s="192"/>
      <c r="E18" s="192"/>
      <c r="F18" s="225"/>
    </row>
    <row r="19" spans="1:7" ht="19.5" customHeight="1" x14ac:dyDescent="0.2">
      <c r="A19" s="191" t="s">
        <v>725</v>
      </c>
      <c r="B19" s="192"/>
      <c r="C19" s="192"/>
      <c r="D19" s="192"/>
      <c r="E19" s="192"/>
      <c r="F19" s="192"/>
    </row>
    <row r="20" spans="1:7" ht="22.5" customHeight="1" x14ac:dyDescent="0.2">
      <c r="A20" s="191" t="s">
        <v>726</v>
      </c>
      <c r="B20" s="192"/>
      <c r="C20" s="192"/>
      <c r="D20" s="192"/>
      <c r="E20" s="192"/>
      <c r="F20" s="192"/>
    </row>
    <row r="21" spans="1:7" ht="22.5" customHeight="1" x14ac:dyDescent="0.2">
      <c r="A21" s="191" t="s">
        <v>727</v>
      </c>
      <c r="B21" s="192"/>
      <c r="C21" s="192"/>
      <c r="D21" s="192"/>
      <c r="E21" s="192"/>
      <c r="F21" s="192"/>
    </row>
    <row r="22" spans="1:7" ht="22.5" customHeight="1" x14ac:dyDescent="0.2">
      <c r="A22" s="191" t="s">
        <v>728</v>
      </c>
      <c r="B22" s="192"/>
      <c r="C22" s="192"/>
      <c r="D22" s="192"/>
      <c r="E22" s="192"/>
      <c r="F22" s="192"/>
    </row>
    <row r="24" spans="1:7" ht="22.5" customHeight="1" x14ac:dyDescent="0.2">
      <c r="A24" s="266" t="s">
        <v>53</v>
      </c>
      <c r="B24" s="310"/>
      <c r="C24" s="310"/>
      <c r="D24" s="310"/>
      <c r="E24" s="310"/>
      <c r="F24" s="267"/>
    </row>
    <row r="25" spans="1:7" ht="22.5" customHeight="1" x14ac:dyDescent="0.2">
      <c r="A25" s="266" t="s">
        <v>9</v>
      </c>
      <c r="B25" s="310"/>
      <c r="C25" s="310"/>
      <c r="D25" s="310"/>
      <c r="E25" s="310"/>
      <c r="F25" s="267"/>
    </row>
    <row r="26" spans="1:7" ht="33" customHeight="1" x14ac:dyDescent="0.2">
      <c r="A26" s="22" t="s">
        <v>8</v>
      </c>
      <c r="B26" s="22" t="s">
        <v>3</v>
      </c>
      <c r="C26" s="22" t="s">
        <v>4</v>
      </c>
      <c r="D26" s="22" t="s">
        <v>5</v>
      </c>
      <c r="E26" s="22" t="s">
        <v>6</v>
      </c>
      <c r="F26" s="22" t="s">
        <v>732</v>
      </c>
    </row>
    <row r="27" spans="1:7" ht="22.5" customHeight="1" x14ac:dyDescent="0.2">
      <c r="A27" s="1"/>
      <c r="B27" s="12"/>
      <c r="C27" s="12"/>
      <c r="D27" s="12"/>
      <c r="E27" s="12"/>
      <c r="F27" s="195"/>
      <c r="G27" s="202">
        <f>IF(F27&gt;725,1,0)</f>
        <v>0</v>
      </c>
    </row>
    <row r="28" spans="1:7" ht="22.5" customHeight="1" x14ac:dyDescent="0.2">
      <c r="A28" s="1"/>
      <c r="B28" s="12"/>
      <c r="C28" s="12"/>
      <c r="D28" s="12"/>
      <c r="E28" s="12"/>
      <c r="F28" s="195"/>
      <c r="G28" s="202">
        <f t="shared" ref="G28" si="0">IF(F28&gt;725,1,0)</f>
        <v>0</v>
      </c>
    </row>
    <row r="29" spans="1:7" ht="22.5" customHeight="1" x14ac:dyDescent="0.2">
      <c r="A29" s="194"/>
      <c r="B29" s="103"/>
      <c r="C29" s="103"/>
      <c r="D29" s="103"/>
      <c r="E29" s="103"/>
      <c r="F29" s="103"/>
    </row>
    <row r="31" spans="1:7" ht="22.5" customHeight="1" x14ac:dyDescent="0.2">
      <c r="A31" s="266" t="s">
        <v>53</v>
      </c>
      <c r="B31" s="310"/>
      <c r="C31" s="310"/>
      <c r="D31" s="310"/>
      <c r="E31" s="310"/>
      <c r="F31" s="267"/>
    </row>
    <row r="32" spans="1:7" ht="22.5" customHeight="1" x14ac:dyDescent="0.2">
      <c r="A32" s="266" t="s">
        <v>10</v>
      </c>
      <c r="B32" s="310"/>
      <c r="C32" s="310"/>
      <c r="D32" s="310"/>
      <c r="E32" s="310"/>
      <c r="F32" s="267"/>
    </row>
    <row r="33" spans="1:6" ht="33" customHeight="1" x14ac:dyDescent="0.2">
      <c r="A33" s="22" t="s">
        <v>8</v>
      </c>
      <c r="B33" s="22" t="s">
        <v>3</v>
      </c>
      <c r="C33" s="22" t="s">
        <v>4</v>
      </c>
      <c r="D33" s="22" t="s">
        <v>5</v>
      </c>
      <c r="E33" s="22" t="s">
        <v>6</v>
      </c>
      <c r="F33" s="22" t="s">
        <v>7</v>
      </c>
    </row>
    <row r="34" spans="1:6" ht="22.5" customHeight="1" x14ac:dyDescent="0.2">
      <c r="A34" s="1"/>
      <c r="B34" s="12"/>
      <c r="C34" s="12"/>
      <c r="D34" s="12"/>
      <c r="E34" s="12"/>
      <c r="F34" s="195"/>
    </row>
    <row r="35" spans="1:6" ht="22.5" customHeight="1" x14ac:dyDescent="0.2">
      <c r="A35" s="1"/>
      <c r="B35" s="12"/>
      <c r="C35" s="12"/>
      <c r="D35" s="12"/>
      <c r="E35" s="12"/>
      <c r="F35" s="195"/>
    </row>
  </sheetData>
  <autoFilter ref="A33:F35" xr:uid="{00000000-0001-0000-0700-000000000000}"/>
  <sortState xmlns:xlrd2="http://schemas.microsoft.com/office/spreadsheetml/2017/richdata2" ref="F34:F35">
    <sortCondition ref="F34:F35"/>
  </sortState>
  <mergeCells count="10">
    <mergeCell ref="A2:E2"/>
    <mergeCell ref="B9:E9"/>
    <mergeCell ref="A3:E3"/>
    <mergeCell ref="A4:A5"/>
    <mergeCell ref="A32:F32"/>
    <mergeCell ref="A12:F12"/>
    <mergeCell ref="A13:F13"/>
    <mergeCell ref="A31:F31"/>
    <mergeCell ref="A24:F24"/>
    <mergeCell ref="A25:F25"/>
  </mergeCells>
  <phoneticPr fontId="11" type="noConversion"/>
  <hyperlinks>
    <hyperlink ref="A1" location="Overview!A1" display="Back to Overview" xr:uid="{00000000-0004-0000-0700-000000000000}"/>
  </hyperlinks>
  <pageMargins left="0.70866141732283472" right="0.70866141732283472" top="0.74803149606299213" bottom="0.74803149606299213" header="0.31496062992125984" footer="0.31496062992125984"/>
  <pageSetup paperSize="9" scale="52" fitToHeight="0" orientation="portrait" r:id="rId1"/>
  <headerFooter differentFirst="1" scaleWithDoc="0">
    <oddFooter>&amp;C&amp;"Calibri"&amp;11&amp;K000000&amp;P of &amp;N_x000D_&amp;1#&amp;"Calibri"&amp;12&amp;K008000Internal Use</oddFooter>
    <firstHeader>&amp;L
Annex 5 – Schedule of Line Loss Factors</firstHeader>
    <firstFooter>&amp;C&amp;"Calibri"&amp;11&amp;K000000&amp;P of &amp;N_x000D_&amp;1#&amp;"Calibri"&amp;12&amp;K008000Internal Use</first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pageSetUpPr fitToPage="1"/>
  </sheetPr>
  <dimension ref="A1:Q12"/>
  <sheetViews>
    <sheetView zoomScale="80" zoomScaleNormal="80" zoomScaleSheetLayoutView="100" workbookViewId="0"/>
  </sheetViews>
  <sheetFormatPr defaultColWidth="9.140625" defaultRowHeight="27.75" customHeight="1" x14ac:dyDescent="0.2"/>
  <cols>
    <col min="1" max="2" width="16" style="2" customWidth="1"/>
    <col min="3" max="3" width="8.42578125" style="2" customWidth="1"/>
    <col min="4" max="4" width="20.7109375" style="2" customWidth="1"/>
    <col min="5" max="5" width="16.42578125" style="3" customWidth="1"/>
    <col min="6" max="6" width="10.28515625" style="3" customWidth="1"/>
    <col min="7" max="7" width="20.7109375" style="2" customWidth="1"/>
    <col min="8" max="8" width="50.5703125" style="3" customWidth="1"/>
    <col min="9" max="10" width="15.5703125" style="3" customWidth="1"/>
    <col min="11" max="11" width="15.5703125" style="10" customWidth="1"/>
    <col min="12" max="13" width="15.5703125" style="4" customWidth="1"/>
    <col min="14" max="17" width="15.5703125" style="2" customWidth="1"/>
    <col min="18" max="16384" width="9.140625" style="2"/>
  </cols>
  <sheetData>
    <row r="1" spans="1:17" ht="100.5" customHeight="1" x14ac:dyDescent="0.2">
      <c r="A1" s="15" t="s">
        <v>22</v>
      </c>
      <c r="B1" s="15"/>
      <c r="C1" s="15"/>
      <c r="D1" s="15"/>
      <c r="G1" s="24"/>
      <c r="H1" s="270" t="s">
        <v>141</v>
      </c>
      <c r="I1" s="311"/>
    </row>
    <row r="2" spans="1:17" ht="27.75" customHeight="1" x14ac:dyDescent="0.2">
      <c r="A2" s="314" t="s">
        <v>140</v>
      </c>
      <c r="B2" s="315"/>
      <c r="C2" s="315"/>
      <c r="D2" s="315"/>
      <c r="E2" s="315"/>
      <c r="F2" s="315"/>
      <c r="G2" s="315"/>
      <c r="H2" s="315"/>
      <c r="I2" s="315"/>
      <c r="J2" s="315"/>
      <c r="K2" s="315"/>
      <c r="L2" s="315"/>
      <c r="M2" s="315"/>
      <c r="N2" s="315"/>
      <c r="O2" s="315"/>
      <c r="P2" s="315"/>
      <c r="Q2" s="315"/>
    </row>
    <row r="3" spans="1:17" ht="17.25" customHeight="1" x14ac:dyDescent="0.2">
      <c r="A3" s="15"/>
      <c r="B3" s="15"/>
      <c r="C3" s="15"/>
      <c r="D3" s="15"/>
      <c r="G3" s="24"/>
    </row>
    <row r="4" spans="1:17" s="11" customFormat="1" ht="25.5" customHeight="1" x14ac:dyDescent="0.2">
      <c r="A4" s="312" t="str">
        <f>Overview!B4&amp; " - Effective from "&amp;Overview!D4&amp;" - "&amp;Overview!E4&amp;" new designated EHV charges"</f>
        <v>Aidien Limited - GSP_D - Effective from 1 April 2027 - Final new designated EHV charges</v>
      </c>
      <c r="B4" s="313"/>
      <c r="C4" s="313"/>
      <c r="D4" s="313"/>
      <c r="E4" s="313"/>
      <c r="F4" s="313"/>
      <c r="G4" s="313"/>
      <c r="H4" s="313"/>
      <c r="I4" s="313"/>
      <c r="J4" s="313"/>
      <c r="K4" s="313"/>
      <c r="L4" s="313"/>
      <c r="M4" s="313"/>
      <c r="N4" s="313"/>
      <c r="O4" s="313"/>
      <c r="P4" s="313"/>
      <c r="Q4" s="313"/>
    </row>
    <row r="5" spans="1:17" ht="69.75" customHeight="1" x14ac:dyDescent="0.2">
      <c r="A5" s="28" t="s">
        <v>144</v>
      </c>
      <c r="B5" s="28" t="s">
        <v>55</v>
      </c>
      <c r="C5" s="22" t="s">
        <v>729</v>
      </c>
      <c r="D5" s="28" t="s">
        <v>42</v>
      </c>
      <c r="E5" s="28" t="s">
        <v>56</v>
      </c>
      <c r="F5" s="22" t="s">
        <v>729</v>
      </c>
      <c r="G5" s="28" t="s">
        <v>43</v>
      </c>
      <c r="H5" s="68" t="s">
        <v>36</v>
      </c>
      <c r="I5" s="51" t="s">
        <v>609</v>
      </c>
      <c r="J5" s="68" t="str">
        <f>'Annex 2 Designated EHV charges'!I10</f>
        <v>Import
Super Red
unit charge
(p/kWh)</v>
      </c>
      <c r="K5" s="68" t="str">
        <f>'Annex 2 Designated EHV charges'!J10</f>
        <v>Import
fixed charge
(p/day)</v>
      </c>
      <c r="L5" s="68" t="str">
        <f>'Annex 2 Designated EHV charges'!K10</f>
        <v>Import
capacity charge
(p/kVA/day)</v>
      </c>
      <c r="M5" s="68" t="str">
        <f>'Annex 2 Designated EHV charges'!L10</f>
        <v>Import
exceeded capacity charge
(p/kVA/day)</v>
      </c>
      <c r="N5" s="68" t="str">
        <f>'Annex 2 Designated EHV charges'!M10</f>
        <v>Export
Super Red
unit charge
(p/kWh)</v>
      </c>
      <c r="O5" s="68" t="str">
        <f>'Annex 2 Designated EHV charges'!N10</f>
        <v>Export
fixed charge
(p/day)</v>
      </c>
      <c r="P5" s="68" t="str">
        <f>'Annex 2 Designated EHV charges'!O10</f>
        <v>Export
capacity charge
(p/kVA/day)</v>
      </c>
      <c r="Q5" s="68" t="str">
        <f>'Annex 2 Designated EHV charges'!P10</f>
        <v>Export
exceeded capacity charge
(p/kVA/day)</v>
      </c>
    </row>
    <row r="6" spans="1:17" ht="22.5" customHeight="1" x14ac:dyDescent="0.2">
      <c r="A6" s="43"/>
      <c r="B6" s="43" t="s">
        <v>31</v>
      </c>
      <c r="C6" s="43"/>
      <c r="D6" s="43"/>
      <c r="E6" s="44" t="s">
        <v>34</v>
      </c>
      <c r="F6" s="44"/>
      <c r="G6" s="224"/>
      <c r="H6" s="45"/>
      <c r="I6" s="216"/>
      <c r="J6" s="217"/>
      <c r="K6" s="220"/>
      <c r="L6" s="218"/>
      <c r="M6" s="218"/>
      <c r="N6" s="219"/>
      <c r="O6" s="221"/>
      <c r="P6" s="219"/>
      <c r="Q6" s="219"/>
    </row>
    <row r="7" spans="1:17" ht="22.5" customHeight="1" x14ac:dyDescent="0.2">
      <c r="A7" s="43"/>
      <c r="B7" s="43" t="s">
        <v>32</v>
      </c>
      <c r="C7" s="43"/>
      <c r="D7" s="43"/>
      <c r="E7" s="44" t="s">
        <v>35</v>
      </c>
      <c r="F7" s="43"/>
      <c r="G7" s="224"/>
      <c r="H7" s="45"/>
      <c r="I7" s="216"/>
      <c r="J7" s="217"/>
      <c r="K7" s="220"/>
      <c r="L7" s="218"/>
      <c r="M7" s="218"/>
      <c r="N7" s="219"/>
      <c r="O7" s="221"/>
      <c r="P7" s="219"/>
      <c r="Q7" s="219"/>
    </row>
    <row r="9" spans="1:17" ht="27.75" customHeight="1" x14ac:dyDescent="0.2">
      <c r="A9" s="312" t="str">
        <f>Overview!B4&amp; " - Effective from "&amp;Overview!D4&amp;" - "&amp;Overview!E4&amp;" new designated EHV line loss factors"</f>
        <v>Aidien Limited - GSP_D - Effective from 1 April 2027 - Final new designated EHV line loss factors</v>
      </c>
      <c r="B9" s="313"/>
      <c r="C9" s="313"/>
      <c r="D9" s="313"/>
      <c r="E9" s="313"/>
      <c r="F9" s="313"/>
      <c r="G9" s="313"/>
      <c r="H9" s="313"/>
      <c r="I9" s="313"/>
      <c r="J9" s="313"/>
      <c r="K9" s="313"/>
      <c r="L9" s="313"/>
      <c r="M9" s="313"/>
      <c r="N9" s="313"/>
      <c r="O9" s="313"/>
      <c r="P9" s="313"/>
      <c r="Q9" s="313"/>
    </row>
    <row r="10" spans="1:17" ht="62.25" customHeight="1" x14ac:dyDescent="0.2">
      <c r="A10" s="28" t="s">
        <v>144</v>
      </c>
      <c r="B10" s="28" t="s">
        <v>55</v>
      </c>
      <c r="C10" s="22" t="s">
        <v>729</v>
      </c>
      <c r="D10" s="28" t="s">
        <v>42</v>
      </c>
      <c r="E10" s="28" t="s">
        <v>56</v>
      </c>
      <c r="F10" s="22" t="s">
        <v>729</v>
      </c>
      <c r="G10" s="28" t="s">
        <v>43</v>
      </c>
      <c r="H10" s="68" t="s">
        <v>36</v>
      </c>
      <c r="I10" s="51" t="s">
        <v>609</v>
      </c>
      <c r="J10" s="32" t="s">
        <v>115</v>
      </c>
      <c r="K10" s="32" t="s">
        <v>114</v>
      </c>
      <c r="L10" s="32" t="s">
        <v>116</v>
      </c>
      <c r="M10" s="32" t="s">
        <v>117</v>
      </c>
      <c r="N10" s="34" t="s">
        <v>118</v>
      </c>
      <c r="O10" s="34" t="s">
        <v>119</v>
      </c>
      <c r="P10" s="34" t="s">
        <v>120</v>
      </c>
      <c r="Q10" s="34" t="s">
        <v>121</v>
      </c>
    </row>
    <row r="11" spans="1:17" ht="22.5" customHeight="1" x14ac:dyDescent="0.2">
      <c r="A11" s="43"/>
      <c r="B11" s="43" t="s">
        <v>31</v>
      </c>
      <c r="C11" s="43"/>
      <c r="D11" s="43"/>
      <c r="E11" s="44" t="s">
        <v>34</v>
      </c>
      <c r="F11" s="35"/>
      <c r="G11" s="35"/>
      <c r="H11" s="36"/>
      <c r="I11" s="36"/>
      <c r="J11" s="37"/>
      <c r="K11" s="37"/>
      <c r="L11" s="30"/>
      <c r="M11" s="31"/>
      <c r="N11" s="33"/>
      <c r="O11" s="33"/>
      <c r="P11" s="33"/>
      <c r="Q11" s="33"/>
    </row>
    <row r="12" spans="1:17" ht="22.5" customHeight="1" x14ac:dyDescent="0.2">
      <c r="A12" s="43"/>
      <c r="B12" s="43" t="s">
        <v>32</v>
      </c>
      <c r="C12" s="43"/>
      <c r="D12" s="43"/>
      <c r="E12" s="44" t="s">
        <v>35</v>
      </c>
      <c r="F12" s="35"/>
      <c r="G12" s="35"/>
      <c r="H12" s="36"/>
      <c r="I12" s="36"/>
      <c r="J12" s="37"/>
      <c r="K12" s="37"/>
      <c r="L12" s="30"/>
      <c r="M12" s="31"/>
      <c r="N12" s="33"/>
      <c r="O12" s="33"/>
      <c r="P12" s="33"/>
      <c r="Q12" s="33"/>
    </row>
  </sheetData>
  <autoFilter ref="A5:Q12" xr:uid="{00000000-0001-0000-0800-000000000000}"/>
  <mergeCells count="4">
    <mergeCell ref="H1:I1"/>
    <mergeCell ref="A4:Q4"/>
    <mergeCell ref="A2:Q2"/>
    <mergeCell ref="A9:Q9"/>
  </mergeCells>
  <phoneticPr fontId="6" type="noConversion"/>
  <hyperlinks>
    <hyperlink ref="A1" location="Overview!A1" display="Back to Overview" xr:uid="{00000000-0004-0000-0800-000000000000}"/>
  </hyperlinks>
  <pageMargins left="0.39370078740157483" right="0.35433070866141736" top="1.1023622047244095" bottom="0.55118110236220474" header="0.35433070866141736" footer="0.31496062992125984"/>
  <pageSetup paperSize="9" scale="35" fitToHeight="0" orientation="portrait" r:id="rId1"/>
  <headerFooter differentFirst="1" scaleWithDoc="0">
    <oddFooter>&amp;L&amp;8Note: The list of MPANs / MSIDs provided may be incomplete; the DNO reserves the right to apply the listed charges to any other MPANs / MSIDs associated with the site.&amp;R&amp;P of &amp;N&amp;C&amp;1#&amp;"Calibri"&amp;12&amp;K008000Internal Use</oddFooter>
    <firstHeader>&amp;L
Annex 6 - New Designated EHV Properties. Addendum to Schedule of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site.&amp;R&amp;P of &amp;N&amp;C&amp;1#&amp;"Calibri"&amp;12&amp;K008000Internal Use</first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K165"/>
  <sheetViews>
    <sheetView zoomScale="80" zoomScaleNormal="80" zoomScaleSheetLayoutView="100" workbookViewId="0"/>
  </sheetViews>
  <sheetFormatPr defaultColWidth="9.140625" defaultRowHeight="27.75" customHeight="1" x14ac:dyDescent="0.2"/>
  <cols>
    <col min="1" max="1" width="63.42578125" style="2" customWidth="1"/>
    <col min="2" max="2" width="17.5703125" style="3" customWidth="1"/>
    <col min="3" max="3" width="6.85546875" style="2" customWidth="1"/>
    <col min="4" max="5" width="17.5703125" style="3" customWidth="1"/>
    <col min="6" max="6" width="3.140625" style="211" customWidth="1"/>
    <col min="7" max="7" width="9.140625" style="235"/>
    <col min="8" max="11" width="9.140625" style="200"/>
    <col min="12" max="16384" width="9.140625" style="2"/>
  </cols>
  <sheetData>
    <row r="1" spans="1:11" ht="27.75" customHeight="1" x14ac:dyDescent="0.2">
      <c r="A1" s="15" t="s">
        <v>22</v>
      </c>
      <c r="B1" s="316"/>
      <c r="C1" s="316"/>
      <c r="D1" s="168"/>
      <c r="E1" s="168"/>
    </row>
    <row r="2" spans="1:11" ht="35.1" customHeight="1" x14ac:dyDescent="0.2">
      <c r="A2" s="271" t="str">
        <f>Overview!B4&amp; " - Effective from "&amp;Overview!D4&amp;" - "&amp;Overview!E4&amp;" Supplier of Last Resort and Eligible Bad Debt Pass-Through Costs"</f>
        <v>Aidien Limited - GSP_D - Effective from 1 April 2027 - Final Supplier of Last Resort and Eligible Bad Debt Pass-Through Costs</v>
      </c>
      <c r="B2" s="272"/>
      <c r="C2" s="272"/>
      <c r="D2" s="272"/>
      <c r="E2" s="273"/>
    </row>
    <row r="3" spans="1:11" s="71" customFormat="1" ht="21" customHeight="1" x14ac:dyDescent="0.2">
      <c r="A3" s="78"/>
      <c r="B3" s="78"/>
      <c r="C3" s="78"/>
      <c r="D3" s="78"/>
      <c r="E3" s="78"/>
      <c r="F3" s="213"/>
      <c r="G3" s="236"/>
      <c r="H3" s="215"/>
      <c r="I3" s="215"/>
      <c r="J3" s="215"/>
      <c r="K3" s="215"/>
    </row>
    <row r="4" spans="1:11" ht="78.75" customHeight="1" x14ac:dyDescent="0.2">
      <c r="A4" s="28" t="s">
        <v>131</v>
      </c>
      <c r="B4" s="16" t="s">
        <v>425</v>
      </c>
      <c r="C4" s="16" t="s">
        <v>26</v>
      </c>
      <c r="D4" s="16" t="s">
        <v>473</v>
      </c>
      <c r="E4" s="16" t="s">
        <v>474</v>
      </c>
      <c r="G4" s="235">
        <v>1</v>
      </c>
      <c r="I4" s="200">
        <f>COUNTIF($G$5:$G$164,$J4)</f>
        <v>26</v>
      </c>
      <c r="J4" s="200">
        <v>1</v>
      </c>
    </row>
    <row r="5" spans="1:11" ht="15.75" x14ac:dyDescent="0.2">
      <c r="A5" s="18" t="s">
        <v>663</v>
      </c>
      <c r="B5" s="240" t="e">
        <f>IFERROR(INDEX('Annex 1 LV, HV and UMS charges'!$B$13:$B$44,MATCH($A5,'Annex 1 LV, HV and UMS charges'!$A$13:$A$44,0)),IF(INDEX('Annex 4 LDNO charges'!$B$12:$B$202,MATCH($A5,'Annex 4 LDNO charges'!$A$12:$A$202,0))=0,"",INDEX('Annex 4 LDNO charges'!$B$12:$B$202,MATCH($A5,'Annex 4 LDNO charges'!$A$12:$A$202,0))))</f>
        <v>#N/A</v>
      </c>
      <c r="C5" s="176" t="s">
        <v>596</v>
      </c>
      <c r="D5" s="177">
        <v>0</v>
      </c>
      <c r="E5" s="177">
        <v>0</v>
      </c>
      <c r="F5" s="214"/>
      <c r="G5" s="235">
        <v>1</v>
      </c>
      <c r="I5" s="241"/>
      <c r="J5" s="200">
        <v>2</v>
      </c>
    </row>
    <row r="6" spans="1:11" ht="27" customHeight="1" x14ac:dyDescent="0.2">
      <c r="A6" s="18" t="s">
        <v>610</v>
      </c>
      <c r="B6" s="240" t="str">
        <f>IFERROR(INDEX('Annex 1 LV, HV and UMS charges'!$B$13:$B$44,MATCH($A6,'Annex 1 LV, HV and UMS charges'!$A$13:$A$44,0)),IF(INDEX('Annex 4 LDNO charges'!$B$12:$B$202,MATCH($A6,'Annex 4 LDNO charges'!$A$12:$A$202,0))=0,"",INDEX('Annex 4 LDNO charges'!$B$12:$B$202,MATCH($A6,'Annex 4 LDNO charges'!$A$12:$A$202,0))))</f>
        <v>D07,D08,D09</v>
      </c>
      <c r="C6" s="159" t="s">
        <v>595</v>
      </c>
      <c r="D6" s="178"/>
      <c r="E6" s="177">
        <v>0</v>
      </c>
      <c r="F6" s="214"/>
      <c r="G6" s="235">
        <v>1</v>
      </c>
      <c r="I6" s="200">
        <f t="shared" ref="I6:I8" si="0">COUNTIF($G$5:$G$164,$J6)</f>
        <v>35</v>
      </c>
      <c r="J6" s="200">
        <v>3</v>
      </c>
    </row>
    <row r="7" spans="1:11" ht="27" customHeight="1" x14ac:dyDescent="0.2">
      <c r="A7" s="18" t="s">
        <v>611</v>
      </c>
      <c r="B7" s="240" t="str">
        <f>IFERROR(INDEX('Annex 1 LV, HV and UMS charges'!$B$13:$B$44,MATCH($A7,'Annex 1 LV, HV and UMS charges'!$A$13:$A$44,0)),IF(INDEX('Annex 4 LDNO charges'!$B$12:$B$202,MATCH($A7,'Annex 4 LDNO charges'!$A$12:$A$202,0))=0,"",INDEX('Annex 4 LDNO charges'!$B$12:$B$202,MATCH($A7,'Annex 4 LDNO charges'!$A$12:$A$202,0))))</f>
        <v>D10,D11,D12</v>
      </c>
      <c r="C7" s="159" t="s">
        <v>595</v>
      </c>
      <c r="D7" s="178"/>
      <c r="E7" s="177">
        <v>0</v>
      </c>
      <c r="F7" s="214"/>
      <c r="G7" s="235">
        <v>1</v>
      </c>
      <c r="I7" s="200">
        <f t="shared" si="0"/>
        <v>35</v>
      </c>
      <c r="J7" s="200">
        <v>4</v>
      </c>
    </row>
    <row r="8" spans="1:11" ht="27" customHeight="1" x14ac:dyDescent="0.2">
      <c r="A8" s="18" t="s">
        <v>612</v>
      </c>
      <c r="B8" s="240" t="str">
        <f>IFERROR(INDEX('Annex 1 LV, HV and UMS charges'!$B$13:$B$44,MATCH($A8,'Annex 1 LV, HV and UMS charges'!$A$13:$A$44,0)),IF(INDEX('Annex 4 LDNO charges'!$B$12:$B$202,MATCH($A8,'Annex 4 LDNO charges'!$A$12:$A$202,0))=0,"",INDEX('Annex 4 LDNO charges'!$B$12:$B$202,MATCH($A8,'Annex 4 LDNO charges'!$A$12:$A$202,0))))</f>
        <v>D13,D14,D15</v>
      </c>
      <c r="C8" s="159" t="s">
        <v>595</v>
      </c>
      <c r="D8" s="178"/>
      <c r="E8" s="177">
        <v>0</v>
      </c>
      <c r="F8" s="214"/>
      <c r="G8" s="235">
        <v>1</v>
      </c>
      <c r="I8" s="200">
        <f t="shared" si="0"/>
        <v>29</v>
      </c>
      <c r="J8" s="200">
        <v>5</v>
      </c>
    </row>
    <row r="9" spans="1:11" ht="27" customHeight="1" x14ac:dyDescent="0.2">
      <c r="A9" s="18" t="s">
        <v>613</v>
      </c>
      <c r="B9" s="240" t="str">
        <f>IFERROR(INDEX('Annex 1 LV, HV and UMS charges'!$B$13:$B$44,MATCH($A9,'Annex 1 LV, HV and UMS charges'!$A$13:$A$44,0)),IF(INDEX('Annex 4 LDNO charges'!$B$12:$B$202,MATCH($A9,'Annex 4 LDNO charges'!$A$12:$A$202,0))=0,"",INDEX('Annex 4 LDNO charges'!$B$12:$B$202,MATCH($A9,'Annex 4 LDNO charges'!$A$12:$A$202,0))))</f>
        <v>D16,D17,D18</v>
      </c>
      <c r="C9" s="159" t="s">
        <v>595</v>
      </c>
      <c r="D9" s="178"/>
      <c r="E9" s="177">
        <v>0</v>
      </c>
      <c r="F9" s="214"/>
      <c r="G9" s="235">
        <v>1</v>
      </c>
    </row>
    <row r="10" spans="1:11" ht="27" customHeight="1" x14ac:dyDescent="0.2">
      <c r="A10" s="18" t="s">
        <v>614</v>
      </c>
      <c r="B10" s="240" t="str">
        <f>IFERROR(INDEX('Annex 1 LV, HV and UMS charges'!$B$13:$B$44,MATCH($A10,'Annex 1 LV, HV and UMS charges'!$A$13:$A$44,0)),IF(INDEX('Annex 4 LDNO charges'!$B$12:$B$202,MATCH($A10,'Annex 4 LDNO charges'!$A$12:$A$202,0))=0,"",INDEX('Annex 4 LDNO charges'!$B$12:$B$202,MATCH($A10,'Annex 4 LDNO charges'!$A$12:$A$202,0))))</f>
        <v>D19,D20,D21</v>
      </c>
      <c r="C10" s="159" t="s">
        <v>595</v>
      </c>
      <c r="D10" s="178"/>
      <c r="E10" s="177">
        <v>0</v>
      </c>
      <c r="F10" s="214"/>
      <c r="G10" s="235">
        <v>1</v>
      </c>
    </row>
    <row r="11" spans="1:11" ht="27" customHeight="1" x14ac:dyDescent="0.2">
      <c r="A11" s="160" t="s">
        <v>478</v>
      </c>
      <c r="B11" s="240" t="str">
        <f>IFERROR(INDEX('Annex 1 LV, HV and UMS charges'!$B$13:$B$44,MATCH($A11,'Annex 1 LV, HV and UMS charges'!$A$13:$A$44,0)),IF(INDEX('Annex 4 LDNO charges'!$B$12:$B$202,MATCH($A11,'Annex 4 LDNO charges'!$A$12:$A$202,0))=0,"",INDEX('Annex 4 LDNO charges'!$B$12:$B$202,MATCH($A11,'Annex 4 LDNO charges'!$A$12:$A$202,0))))</f>
        <v>D25,D26,D27</v>
      </c>
      <c r="C11" s="159">
        <v>0</v>
      </c>
      <c r="D11" s="178"/>
      <c r="E11" s="177">
        <v>0</v>
      </c>
      <c r="F11" s="214"/>
      <c r="G11" s="235">
        <v>1</v>
      </c>
    </row>
    <row r="12" spans="1:11" ht="27" customHeight="1" x14ac:dyDescent="0.2">
      <c r="A12" s="160" t="s">
        <v>479</v>
      </c>
      <c r="B12" s="240" t="str">
        <f>IFERROR(INDEX('Annex 1 LV, HV and UMS charges'!$B$13:$B$44,MATCH($A12,'Annex 1 LV, HV and UMS charges'!$A$13:$A$44,0)),IF(INDEX('Annex 4 LDNO charges'!$B$12:$B$202,MATCH($A12,'Annex 4 LDNO charges'!$A$12:$A$202,0))=0,"",INDEX('Annex 4 LDNO charges'!$B$12:$B$202,MATCH($A12,'Annex 4 LDNO charges'!$A$12:$A$202,0))))</f>
        <v>D28,D29,D30</v>
      </c>
      <c r="C12" s="159">
        <v>0</v>
      </c>
      <c r="D12" s="178"/>
      <c r="E12" s="177">
        <v>0</v>
      </c>
      <c r="F12" s="214"/>
      <c r="G12" s="235">
        <v>1</v>
      </c>
    </row>
    <row r="13" spans="1:11" ht="27" customHeight="1" x14ac:dyDescent="0.2">
      <c r="A13" s="160" t="s">
        <v>480</v>
      </c>
      <c r="B13" s="240" t="str">
        <f>IFERROR(INDEX('Annex 1 LV, HV and UMS charges'!$B$13:$B$44,MATCH($A13,'Annex 1 LV, HV and UMS charges'!$A$13:$A$44,0)),IF(INDEX('Annex 4 LDNO charges'!$B$12:$B$202,MATCH($A13,'Annex 4 LDNO charges'!$A$12:$A$202,0))=0,"",INDEX('Annex 4 LDNO charges'!$B$12:$B$202,MATCH($A13,'Annex 4 LDNO charges'!$A$12:$A$202,0))))</f>
        <v>D31,D32,D33</v>
      </c>
      <c r="C13" s="159">
        <v>0</v>
      </c>
      <c r="D13" s="178"/>
      <c r="E13" s="177">
        <v>0</v>
      </c>
      <c r="F13" s="214"/>
      <c r="G13" s="235">
        <v>1</v>
      </c>
    </row>
    <row r="14" spans="1:11" ht="27.75" customHeight="1" x14ac:dyDescent="0.2">
      <c r="A14" s="160" t="s">
        <v>481</v>
      </c>
      <c r="B14" s="240" t="str">
        <f>IFERROR(INDEX('Annex 1 LV, HV and UMS charges'!$B$13:$B$44,MATCH($A14,'Annex 1 LV, HV and UMS charges'!$A$13:$A$44,0)),IF(INDEX('Annex 4 LDNO charges'!$B$12:$B$202,MATCH($A14,'Annex 4 LDNO charges'!$A$12:$A$202,0))=0,"",INDEX('Annex 4 LDNO charges'!$B$12:$B$202,MATCH($A14,'Annex 4 LDNO charges'!$A$12:$A$202,0))))</f>
        <v>D34,D35,D36</v>
      </c>
      <c r="C14" s="159">
        <v>0</v>
      </c>
      <c r="D14" s="178"/>
      <c r="E14" s="177">
        <v>0</v>
      </c>
      <c r="F14" s="214"/>
      <c r="G14" s="235">
        <v>1</v>
      </c>
    </row>
    <row r="15" spans="1:11" ht="27.75" customHeight="1" x14ac:dyDescent="0.2">
      <c r="A15" s="164" t="s">
        <v>482</v>
      </c>
      <c r="B15" s="240" t="str">
        <f>IFERROR(INDEX('Annex 1 LV, HV and UMS charges'!$B$13:$B$44,MATCH($A15,'Annex 1 LV, HV and UMS charges'!$A$13:$A$44,0)),IF(INDEX('Annex 4 LDNO charges'!$B$12:$B$202,MATCH($A15,'Annex 4 LDNO charges'!$A$12:$A$202,0))=0,"",INDEX('Annex 4 LDNO charges'!$B$12:$B$202,MATCH($A15,'Annex 4 LDNO charges'!$A$12:$A$202,0))))</f>
        <v>D37,D38,D39</v>
      </c>
      <c r="C15" s="159">
        <v>0</v>
      </c>
      <c r="D15" s="178"/>
      <c r="E15" s="177">
        <v>0</v>
      </c>
      <c r="F15" s="214"/>
      <c r="G15" s="235">
        <v>1</v>
      </c>
    </row>
    <row r="16" spans="1:11" ht="27.75" customHeight="1" x14ac:dyDescent="0.2">
      <c r="A16" s="164" t="s">
        <v>483</v>
      </c>
      <c r="B16" s="240" t="str">
        <f>IFERROR(INDEX('Annex 1 LV, HV and UMS charges'!$B$13:$B$44,MATCH($A16,'Annex 1 LV, HV and UMS charges'!$A$13:$A$44,0)),IF(INDEX('Annex 4 LDNO charges'!$B$12:$B$202,MATCH($A16,'Annex 4 LDNO charges'!$A$12:$A$202,0))=0,"",INDEX('Annex 4 LDNO charges'!$B$12:$B$202,MATCH($A16,'Annex 4 LDNO charges'!$A$12:$A$202,0))))</f>
        <v>D40,D41</v>
      </c>
      <c r="C16" s="159">
        <v>0</v>
      </c>
      <c r="D16" s="178"/>
      <c r="E16" s="177">
        <v>0</v>
      </c>
      <c r="F16" s="214"/>
      <c r="G16" s="235">
        <v>1</v>
      </c>
    </row>
    <row r="17" spans="1:7" ht="27.75" customHeight="1" x14ac:dyDescent="0.2">
      <c r="A17" s="164" t="s">
        <v>484</v>
      </c>
      <c r="B17" s="240" t="str">
        <f>IFERROR(INDEX('Annex 1 LV, HV and UMS charges'!$B$13:$B$44,MATCH($A17,'Annex 1 LV, HV and UMS charges'!$A$13:$A$44,0)),IF(INDEX('Annex 4 LDNO charges'!$B$12:$B$202,MATCH($A17,'Annex 4 LDNO charges'!$A$12:$A$202,0))=0,"",INDEX('Annex 4 LDNO charges'!$B$12:$B$202,MATCH($A17,'Annex 4 LDNO charges'!$A$12:$A$202,0))))</f>
        <v>D42,D43</v>
      </c>
      <c r="C17" s="159">
        <v>0</v>
      </c>
      <c r="D17" s="178"/>
      <c r="E17" s="177">
        <v>0</v>
      </c>
      <c r="F17" s="214"/>
      <c r="G17" s="235">
        <v>1</v>
      </c>
    </row>
    <row r="18" spans="1:7" ht="27.75" customHeight="1" x14ac:dyDescent="0.2">
      <c r="A18" s="164" t="s">
        <v>485</v>
      </c>
      <c r="B18" s="240" t="str">
        <f>IFERROR(INDEX('Annex 1 LV, HV and UMS charges'!$B$13:$B$44,MATCH($A18,'Annex 1 LV, HV and UMS charges'!$A$13:$A$44,0)),IF(INDEX('Annex 4 LDNO charges'!$B$12:$B$202,MATCH($A18,'Annex 4 LDNO charges'!$A$12:$A$202,0))=0,"",INDEX('Annex 4 LDNO charges'!$B$12:$B$202,MATCH($A18,'Annex 4 LDNO charges'!$A$12:$A$202,0))))</f>
        <v>D44,D45</v>
      </c>
      <c r="C18" s="159">
        <v>0</v>
      </c>
      <c r="D18" s="178"/>
      <c r="E18" s="177">
        <v>0</v>
      </c>
      <c r="F18" s="214"/>
      <c r="G18" s="235">
        <v>1</v>
      </c>
    </row>
    <row r="19" spans="1:7" ht="27.75" customHeight="1" x14ac:dyDescent="0.2">
      <c r="A19" s="164" t="s">
        <v>486</v>
      </c>
      <c r="B19" s="240" t="str">
        <f>IFERROR(INDEX('Annex 1 LV, HV and UMS charges'!$B$13:$B$44,MATCH($A19,'Annex 1 LV, HV and UMS charges'!$A$13:$A$44,0)),IF(INDEX('Annex 4 LDNO charges'!$B$12:$B$202,MATCH($A19,'Annex 4 LDNO charges'!$A$12:$A$202,0))=0,"",INDEX('Annex 4 LDNO charges'!$B$12:$B$202,MATCH($A19,'Annex 4 LDNO charges'!$A$12:$A$202,0))))</f>
        <v>D46,D47</v>
      </c>
      <c r="C19" s="159">
        <v>0</v>
      </c>
      <c r="D19" s="178"/>
      <c r="E19" s="177">
        <v>0</v>
      </c>
      <c r="F19" s="214"/>
      <c r="G19" s="235">
        <v>1</v>
      </c>
    </row>
    <row r="20" spans="1:7" ht="27.75" customHeight="1" x14ac:dyDescent="0.2">
      <c r="A20" s="164" t="s">
        <v>487</v>
      </c>
      <c r="B20" s="240" t="str">
        <f>IFERROR(INDEX('Annex 1 LV, HV and UMS charges'!$B$13:$B$44,MATCH($A20,'Annex 1 LV, HV and UMS charges'!$A$13:$A$44,0)),IF(INDEX('Annex 4 LDNO charges'!$B$12:$B$202,MATCH($A20,'Annex 4 LDNO charges'!$A$12:$A$202,0))=0,"",INDEX('Annex 4 LDNO charges'!$B$12:$B$202,MATCH($A20,'Annex 4 LDNO charges'!$A$12:$A$202,0))))</f>
        <v>D48,D49</v>
      </c>
      <c r="C20" s="159">
        <v>0</v>
      </c>
      <c r="D20" s="178"/>
      <c r="E20" s="177">
        <v>0</v>
      </c>
      <c r="F20" s="214"/>
      <c r="G20" s="235">
        <v>1</v>
      </c>
    </row>
    <row r="21" spans="1:7" ht="27.75" customHeight="1" x14ac:dyDescent="0.2">
      <c r="A21" s="164" t="s">
        <v>488</v>
      </c>
      <c r="B21" s="240" t="str">
        <f>IFERROR(INDEX('Annex 1 LV, HV and UMS charges'!$B$13:$B$44,MATCH($A21,'Annex 1 LV, HV and UMS charges'!$A$13:$A$44,0)),IF(INDEX('Annex 4 LDNO charges'!$B$12:$B$202,MATCH($A21,'Annex 4 LDNO charges'!$A$12:$A$202,0))=0,"",INDEX('Annex 4 LDNO charges'!$B$12:$B$202,MATCH($A21,'Annex 4 LDNO charges'!$A$12:$A$202,0))))</f>
        <v>D50,D51</v>
      </c>
      <c r="C21" s="159">
        <v>0</v>
      </c>
      <c r="D21" s="178"/>
      <c r="E21" s="177">
        <v>0</v>
      </c>
      <c r="F21" s="214"/>
      <c r="G21" s="235">
        <v>1</v>
      </c>
    </row>
    <row r="22" spans="1:7" ht="27.75" customHeight="1" x14ac:dyDescent="0.2">
      <c r="A22" s="164" t="s">
        <v>489</v>
      </c>
      <c r="B22" s="240" t="str">
        <f>IFERROR(INDEX('Annex 1 LV, HV and UMS charges'!$B$13:$B$44,MATCH($A22,'Annex 1 LV, HV and UMS charges'!$A$13:$A$44,0)),IF(INDEX('Annex 4 LDNO charges'!$B$12:$B$202,MATCH($A22,'Annex 4 LDNO charges'!$A$12:$A$202,0))=0,"",INDEX('Annex 4 LDNO charges'!$B$12:$B$202,MATCH($A22,'Annex 4 LDNO charges'!$A$12:$A$202,0))))</f>
        <v>D52,D53</v>
      </c>
      <c r="C22" s="159">
        <v>0</v>
      </c>
      <c r="D22" s="178"/>
      <c r="E22" s="177">
        <v>0</v>
      </c>
      <c r="F22" s="214"/>
      <c r="G22" s="235">
        <v>1</v>
      </c>
    </row>
    <row r="23" spans="1:7" ht="27.75" customHeight="1" x14ac:dyDescent="0.2">
      <c r="A23" s="160" t="s">
        <v>490</v>
      </c>
      <c r="B23" s="240" t="str">
        <f>IFERROR(INDEX('Annex 1 LV, HV and UMS charges'!$B$13:$B$44,MATCH($A23,'Annex 1 LV, HV and UMS charges'!$A$13:$A$44,0)),IF(INDEX('Annex 4 LDNO charges'!$B$12:$B$202,MATCH($A23,'Annex 4 LDNO charges'!$A$12:$A$202,0))=0,"",INDEX('Annex 4 LDNO charges'!$B$12:$B$202,MATCH($A23,'Annex 4 LDNO charges'!$A$12:$A$202,0))))</f>
        <v>D54,D55</v>
      </c>
      <c r="C23" s="159">
        <v>0</v>
      </c>
      <c r="D23" s="178"/>
      <c r="E23" s="177">
        <v>0</v>
      </c>
      <c r="F23" s="214"/>
      <c r="G23" s="235">
        <v>1</v>
      </c>
    </row>
    <row r="24" spans="1:7" ht="27.75" customHeight="1" x14ac:dyDescent="0.2">
      <c r="A24" s="160" t="s">
        <v>491</v>
      </c>
      <c r="B24" s="240" t="str">
        <f>IFERROR(INDEX('Annex 1 LV, HV and UMS charges'!$B$13:$B$44,MATCH($A24,'Annex 1 LV, HV and UMS charges'!$A$13:$A$44,0)),IF(INDEX('Annex 4 LDNO charges'!$B$12:$B$202,MATCH($A24,'Annex 4 LDNO charges'!$A$12:$A$202,0))=0,"",INDEX('Annex 4 LDNO charges'!$B$12:$B$202,MATCH($A24,'Annex 4 LDNO charges'!$A$12:$A$202,0))))</f>
        <v>D56,D57</v>
      </c>
      <c r="C24" s="159">
        <v>0</v>
      </c>
      <c r="D24" s="178"/>
      <c r="E24" s="177">
        <v>0</v>
      </c>
      <c r="F24" s="214"/>
      <c r="G24" s="235">
        <v>1</v>
      </c>
    </row>
    <row r="25" spans="1:7" ht="27.75" customHeight="1" x14ac:dyDescent="0.2">
      <c r="A25" s="160" t="s">
        <v>492</v>
      </c>
      <c r="B25" s="240" t="str">
        <f>IFERROR(INDEX('Annex 1 LV, HV and UMS charges'!$B$13:$B$44,MATCH($A25,'Annex 1 LV, HV and UMS charges'!$A$13:$A$44,0)),IF(INDEX('Annex 4 LDNO charges'!$B$12:$B$202,MATCH($A25,'Annex 4 LDNO charges'!$A$12:$A$202,0))=0,"",INDEX('Annex 4 LDNO charges'!$B$12:$B$202,MATCH($A25,'Annex 4 LDNO charges'!$A$12:$A$202,0))))</f>
        <v>D58,D59</v>
      </c>
      <c r="C25" s="159">
        <v>0</v>
      </c>
      <c r="D25" s="178"/>
      <c r="E25" s="177">
        <v>0</v>
      </c>
      <c r="F25" s="214"/>
      <c r="G25" s="235">
        <v>1</v>
      </c>
    </row>
    <row r="26" spans="1:7" ht="27.75" customHeight="1" x14ac:dyDescent="0.2">
      <c r="A26" s="160" t="s">
        <v>664</v>
      </c>
      <c r="B26" s="240" t="e">
        <f>IFERROR(INDEX('Annex 1 LV, HV and UMS charges'!$B$13:$B$44,MATCH($A26,'Annex 1 LV, HV and UMS charges'!$A$13:$A$44,0)),IF(INDEX('Annex 4 LDNO charges'!$B$12:$B$202,MATCH($A26,'Annex 4 LDNO charges'!$A$12:$A$202,0))=0,"",INDEX('Annex 4 LDNO charges'!$B$12:$B$202,MATCH($A26,'Annex 4 LDNO charges'!$A$12:$A$202,0))))</f>
        <v>#N/A</v>
      </c>
      <c r="C26" s="176" t="s">
        <v>596</v>
      </c>
      <c r="D26" s="177">
        <v>0</v>
      </c>
      <c r="E26" s="177">
        <v>0</v>
      </c>
      <c r="F26" s="214"/>
      <c r="G26" s="235">
        <v>1</v>
      </c>
    </row>
    <row r="27" spans="1:7" ht="27.75" customHeight="1" x14ac:dyDescent="0.2">
      <c r="A27" s="160" t="s">
        <v>616</v>
      </c>
      <c r="B27" s="240" t="str">
        <f>IFERROR(INDEX('Annex 1 LV, HV and UMS charges'!$B$13:$B$44,MATCH($A27,'Annex 1 LV, HV and UMS charges'!$A$13:$A$44,0)),IF(INDEX('Annex 4 LDNO charges'!$B$12:$B$202,MATCH($A27,'Annex 4 LDNO charges'!$A$12:$A$202,0))=0,"",INDEX('Annex 4 LDNO charges'!$B$12:$B$202,MATCH($A27,'Annex 4 LDNO charges'!$A$12:$A$202,0))))</f>
        <v>D07</v>
      </c>
      <c r="C27" s="159" t="s">
        <v>595</v>
      </c>
      <c r="D27" s="178"/>
      <c r="E27" s="177">
        <v>0</v>
      </c>
      <c r="F27" s="214"/>
      <c r="G27" s="235">
        <v>1</v>
      </c>
    </row>
    <row r="28" spans="1:7" ht="27.75" customHeight="1" x14ac:dyDescent="0.2">
      <c r="A28" s="160" t="s">
        <v>617</v>
      </c>
      <c r="B28" s="240" t="str">
        <f>IFERROR(INDEX('Annex 1 LV, HV and UMS charges'!$B$13:$B$44,MATCH($A28,'Annex 1 LV, HV and UMS charges'!$A$13:$A$44,0)),IF(INDEX('Annex 4 LDNO charges'!$B$12:$B$202,MATCH($A28,'Annex 4 LDNO charges'!$A$12:$A$202,0))=0,"",INDEX('Annex 4 LDNO charges'!$B$12:$B$202,MATCH($A28,'Annex 4 LDNO charges'!$A$12:$A$202,0))))</f>
        <v>D10</v>
      </c>
      <c r="C28" s="159" t="s">
        <v>595</v>
      </c>
      <c r="D28" s="178"/>
      <c r="E28" s="177">
        <v>0</v>
      </c>
      <c r="F28" s="214"/>
      <c r="G28" s="235">
        <v>1</v>
      </c>
    </row>
    <row r="29" spans="1:7" ht="27.75" customHeight="1" x14ac:dyDescent="0.2">
      <c r="A29" s="160" t="s">
        <v>618</v>
      </c>
      <c r="B29" s="240" t="str">
        <f>IFERROR(INDEX('Annex 1 LV, HV and UMS charges'!$B$13:$B$44,MATCH($A29,'Annex 1 LV, HV and UMS charges'!$A$13:$A$44,0)),IF(INDEX('Annex 4 LDNO charges'!$B$12:$B$202,MATCH($A29,'Annex 4 LDNO charges'!$A$12:$A$202,0))=0,"",INDEX('Annex 4 LDNO charges'!$B$12:$B$202,MATCH($A29,'Annex 4 LDNO charges'!$A$12:$A$202,0))))</f>
        <v>D13</v>
      </c>
      <c r="C29" s="159" t="s">
        <v>595</v>
      </c>
      <c r="D29" s="178"/>
      <c r="E29" s="177">
        <v>0</v>
      </c>
      <c r="F29" s="214"/>
      <c r="G29" s="235">
        <v>1</v>
      </c>
    </row>
    <row r="30" spans="1:7" ht="27.75" customHeight="1" x14ac:dyDescent="0.2">
      <c r="A30" s="160" t="s">
        <v>619</v>
      </c>
      <c r="B30" s="240" t="str">
        <f>IFERROR(INDEX('Annex 1 LV, HV and UMS charges'!$B$13:$B$44,MATCH($A30,'Annex 1 LV, HV and UMS charges'!$A$13:$A$44,0)),IF(INDEX('Annex 4 LDNO charges'!$B$12:$B$202,MATCH($A30,'Annex 4 LDNO charges'!$A$12:$A$202,0))=0,"",INDEX('Annex 4 LDNO charges'!$B$12:$B$202,MATCH($A30,'Annex 4 LDNO charges'!$A$12:$A$202,0))))</f>
        <v>D16</v>
      </c>
      <c r="C30" s="159" t="s">
        <v>595</v>
      </c>
      <c r="D30" s="178"/>
      <c r="E30" s="177">
        <v>0</v>
      </c>
      <c r="F30" s="214"/>
      <c r="G30" s="235">
        <v>1</v>
      </c>
    </row>
    <row r="31" spans="1:7" ht="27.75" customHeight="1" x14ac:dyDescent="0.2">
      <c r="A31" s="160" t="s">
        <v>620</v>
      </c>
      <c r="B31" s="240" t="str">
        <f>IFERROR(INDEX('Annex 1 LV, HV and UMS charges'!$B$13:$B$44,MATCH($A31,'Annex 1 LV, HV and UMS charges'!$A$13:$A$44,0)),IF(INDEX('Annex 4 LDNO charges'!$B$12:$B$202,MATCH($A31,'Annex 4 LDNO charges'!$A$12:$A$202,0))=0,"",INDEX('Annex 4 LDNO charges'!$B$12:$B$202,MATCH($A31,'Annex 4 LDNO charges'!$A$12:$A$202,0))))</f>
        <v>D19</v>
      </c>
      <c r="C31" s="159" t="s">
        <v>595</v>
      </c>
      <c r="D31" s="178"/>
      <c r="E31" s="177">
        <v>0</v>
      </c>
      <c r="F31" s="214"/>
      <c r="G31" s="235">
        <v>2</v>
      </c>
    </row>
    <row r="32" spans="1:7" ht="27.75" customHeight="1" x14ac:dyDescent="0.2">
      <c r="A32" s="160" t="s">
        <v>493</v>
      </c>
      <c r="B32" s="240" t="str">
        <f>IFERROR(INDEX('Annex 1 LV, HV and UMS charges'!$B$13:$B$44,MATCH($A32,'Annex 1 LV, HV and UMS charges'!$A$13:$A$44,0)),IF(INDEX('Annex 4 LDNO charges'!$B$12:$B$202,MATCH($A32,'Annex 4 LDNO charges'!$A$12:$A$202,0))=0,"",INDEX('Annex 4 LDNO charges'!$B$12:$B$202,MATCH($A32,'Annex 4 LDNO charges'!$A$12:$A$202,0))))</f>
        <v>D25</v>
      </c>
      <c r="C32" s="159">
        <v>0</v>
      </c>
      <c r="D32" s="178"/>
      <c r="E32" s="177">
        <v>0</v>
      </c>
      <c r="F32" s="214"/>
      <c r="G32" s="235">
        <v>2</v>
      </c>
    </row>
    <row r="33" spans="1:7" ht="27.75" customHeight="1" x14ac:dyDescent="0.2">
      <c r="A33" s="160" t="s">
        <v>494</v>
      </c>
      <c r="B33" s="240" t="str">
        <f>IFERROR(INDEX('Annex 1 LV, HV and UMS charges'!$B$13:$B$44,MATCH($A33,'Annex 1 LV, HV and UMS charges'!$A$13:$A$44,0)),IF(INDEX('Annex 4 LDNO charges'!$B$12:$B$202,MATCH($A33,'Annex 4 LDNO charges'!$A$12:$A$202,0))=0,"",INDEX('Annex 4 LDNO charges'!$B$12:$B$202,MATCH($A33,'Annex 4 LDNO charges'!$A$12:$A$202,0))))</f>
        <v>D28</v>
      </c>
      <c r="C33" s="159">
        <v>0</v>
      </c>
      <c r="D33" s="178"/>
      <c r="E33" s="177">
        <v>0</v>
      </c>
      <c r="F33" s="214"/>
      <c r="G33" s="235">
        <v>2</v>
      </c>
    </row>
    <row r="34" spans="1:7" ht="27.75" customHeight="1" x14ac:dyDescent="0.2">
      <c r="A34" s="160" t="s">
        <v>495</v>
      </c>
      <c r="B34" s="240" t="str">
        <f>IFERROR(INDEX('Annex 1 LV, HV and UMS charges'!$B$13:$B$44,MATCH($A34,'Annex 1 LV, HV and UMS charges'!$A$13:$A$44,0)),IF(INDEX('Annex 4 LDNO charges'!$B$12:$B$202,MATCH($A34,'Annex 4 LDNO charges'!$A$12:$A$202,0))=0,"",INDEX('Annex 4 LDNO charges'!$B$12:$B$202,MATCH($A34,'Annex 4 LDNO charges'!$A$12:$A$202,0))))</f>
        <v>D31</v>
      </c>
      <c r="C34" s="159">
        <v>0</v>
      </c>
      <c r="D34" s="178"/>
      <c r="E34" s="177">
        <v>0</v>
      </c>
      <c r="F34" s="214"/>
      <c r="G34" s="235">
        <v>2</v>
      </c>
    </row>
    <row r="35" spans="1:7" ht="27.75" customHeight="1" x14ac:dyDescent="0.2">
      <c r="A35" s="160" t="s">
        <v>496</v>
      </c>
      <c r="B35" s="240" t="str">
        <f>IFERROR(INDEX('Annex 1 LV, HV and UMS charges'!$B$13:$B$44,MATCH($A35,'Annex 1 LV, HV and UMS charges'!$A$13:$A$44,0)),IF(INDEX('Annex 4 LDNO charges'!$B$12:$B$202,MATCH($A35,'Annex 4 LDNO charges'!$A$12:$A$202,0))=0,"",INDEX('Annex 4 LDNO charges'!$B$12:$B$202,MATCH($A35,'Annex 4 LDNO charges'!$A$12:$A$202,0))))</f>
        <v>D34</v>
      </c>
      <c r="C35" s="159">
        <v>0</v>
      </c>
      <c r="D35" s="178"/>
      <c r="E35" s="177">
        <v>0</v>
      </c>
      <c r="F35" s="214"/>
      <c r="G35" s="235">
        <v>2</v>
      </c>
    </row>
    <row r="36" spans="1:7" ht="27.75" customHeight="1" x14ac:dyDescent="0.2">
      <c r="A36" s="160" t="s">
        <v>497</v>
      </c>
      <c r="B36" s="240" t="str">
        <f>IFERROR(INDEX('Annex 1 LV, HV and UMS charges'!$B$13:$B$44,MATCH($A36,'Annex 1 LV, HV and UMS charges'!$A$13:$A$44,0)),IF(INDEX('Annex 4 LDNO charges'!$B$12:$B$202,MATCH($A36,'Annex 4 LDNO charges'!$A$12:$A$202,0))=0,"",INDEX('Annex 4 LDNO charges'!$B$12:$B$202,MATCH($A36,'Annex 4 LDNO charges'!$A$12:$A$202,0))))</f>
        <v>D37</v>
      </c>
      <c r="C36" s="159">
        <v>0</v>
      </c>
      <c r="D36" s="178"/>
      <c r="E36" s="177">
        <v>0</v>
      </c>
      <c r="F36" s="214"/>
      <c r="G36" s="235">
        <v>2</v>
      </c>
    </row>
    <row r="37" spans="1:7" ht="27.75" customHeight="1" x14ac:dyDescent="0.2">
      <c r="A37" s="164" t="s">
        <v>665</v>
      </c>
      <c r="B37" s="240" t="e">
        <f>IFERROR(INDEX('Annex 1 LV, HV and UMS charges'!$B$13:$B$44,MATCH($A37,'Annex 1 LV, HV and UMS charges'!$A$13:$A$44,0)),IF(INDEX('Annex 4 LDNO charges'!$B$12:$B$202,MATCH($A37,'Annex 4 LDNO charges'!$A$12:$A$202,0))=0,"",INDEX('Annex 4 LDNO charges'!$B$12:$B$202,MATCH($A37,'Annex 4 LDNO charges'!$A$12:$A$202,0))))</f>
        <v>#N/A</v>
      </c>
      <c r="C37" s="176" t="s">
        <v>596</v>
      </c>
      <c r="D37" s="177">
        <v>0</v>
      </c>
      <c r="E37" s="177">
        <v>0</v>
      </c>
      <c r="F37" s="214"/>
      <c r="G37" s="235">
        <v>2</v>
      </c>
    </row>
    <row r="38" spans="1:7" ht="27.75" customHeight="1" x14ac:dyDescent="0.2">
      <c r="A38" s="160" t="s">
        <v>622</v>
      </c>
      <c r="B38" s="240" t="str">
        <f>IFERROR(INDEX('Annex 1 LV, HV and UMS charges'!$B$13:$B$44,MATCH($A38,'Annex 1 LV, HV and UMS charges'!$A$13:$A$44,0)),IF(INDEX('Annex 4 LDNO charges'!$B$12:$B$202,MATCH($A38,'Annex 4 LDNO charges'!$A$12:$A$202,0))=0,"",INDEX('Annex 4 LDNO charges'!$B$12:$B$202,MATCH($A38,'Annex 4 LDNO charges'!$A$12:$A$202,0))))</f>
        <v>D08</v>
      </c>
      <c r="C38" s="159" t="s">
        <v>595</v>
      </c>
      <c r="D38" s="178"/>
      <c r="E38" s="177">
        <v>0</v>
      </c>
      <c r="F38" s="214"/>
      <c r="G38" s="235">
        <v>2</v>
      </c>
    </row>
    <row r="39" spans="1:7" ht="27.75" customHeight="1" x14ac:dyDescent="0.2">
      <c r="A39" s="160" t="s">
        <v>623</v>
      </c>
      <c r="B39" s="240" t="str">
        <f>IFERROR(INDEX('Annex 1 LV, HV and UMS charges'!$B$13:$B$44,MATCH($A39,'Annex 1 LV, HV and UMS charges'!$A$13:$A$44,0)),IF(INDEX('Annex 4 LDNO charges'!$B$12:$B$202,MATCH($A39,'Annex 4 LDNO charges'!$A$12:$A$202,0))=0,"",INDEX('Annex 4 LDNO charges'!$B$12:$B$202,MATCH($A39,'Annex 4 LDNO charges'!$A$12:$A$202,0))))</f>
        <v>D11</v>
      </c>
      <c r="C39" s="159" t="s">
        <v>595</v>
      </c>
      <c r="D39" s="178"/>
      <c r="E39" s="177">
        <v>0</v>
      </c>
      <c r="F39" s="214"/>
      <c r="G39" s="235">
        <v>2</v>
      </c>
    </row>
    <row r="40" spans="1:7" ht="27.75" customHeight="1" x14ac:dyDescent="0.2">
      <c r="A40" s="160" t="s">
        <v>624</v>
      </c>
      <c r="B40" s="240" t="str">
        <f>IFERROR(INDEX('Annex 1 LV, HV and UMS charges'!$B$13:$B$44,MATCH($A40,'Annex 1 LV, HV and UMS charges'!$A$13:$A$44,0)),IF(INDEX('Annex 4 LDNO charges'!$B$12:$B$202,MATCH($A40,'Annex 4 LDNO charges'!$A$12:$A$202,0))=0,"",INDEX('Annex 4 LDNO charges'!$B$12:$B$202,MATCH($A40,'Annex 4 LDNO charges'!$A$12:$A$202,0))))</f>
        <v>D14</v>
      </c>
      <c r="C40" s="159" t="s">
        <v>595</v>
      </c>
      <c r="D40" s="178"/>
      <c r="E40" s="177">
        <v>0</v>
      </c>
      <c r="F40" s="214"/>
      <c r="G40" s="235">
        <v>2</v>
      </c>
    </row>
    <row r="41" spans="1:7" ht="27.75" customHeight="1" x14ac:dyDescent="0.2">
      <c r="A41" s="160" t="s">
        <v>625</v>
      </c>
      <c r="B41" s="240" t="str">
        <f>IFERROR(INDEX('Annex 1 LV, HV and UMS charges'!$B$13:$B$44,MATCH($A41,'Annex 1 LV, HV and UMS charges'!$A$13:$A$44,0)),IF(INDEX('Annex 4 LDNO charges'!$B$12:$B$202,MATCH($A41,'Annex 4 LDNO charges'!$A$12:$A$202,0))=0,"",INDEX('Annex 4 LDNO charges'!$B$12:$B$202,MATCH($A41,'Annex 4 LDNO charges'!$A$12:$A$202,0))))</f>
        <v>D17</v>
      </c>
      <c r="C41" s="159" t="s">
        <v>595</v>
      </c>
      <c r="D41" s="178"/>
      <c r="E41" s="177">
        <v>0</v>
      </c>
      <c r="F41" s="214"/>
      <c r="G41" s="235">
        <v>2</v>
      </c>
    </row>
    <row r="42" spans="1:7" ht="27.75" customHeight="1" x14ac:dyDescent="0.2">
      <c r="A42" s="160" t="s">
        <v>626</v>
      </c>
      <c r="B42" s="240" t="str">
        <f>IFERROR(INDEX('Annex 1 LV, HV and UMS charges'!$B$13:$B$44,MATCH($A42,'Annex 1 LV, HV and UMS charges'!$A$13:$A$44,0)),IF(INDEX('Annex 4 LDNO charges'!$B$12:$B$202,MATCH($A42,'Annex 4 LDNO charges'!$A$12:$A$202,0))=0,"",INDEX('Annex 4 LDNO charges'!$B$12:$B$202,MATCH($A42,'Annex 4 LDNO charges'!$A$12:$A$202,0))))</f>
        <v>D20</v>
      </c>
      <c r="C42" s="159" t="s">
        <v>595</v>
      </c>
      <c r="D42" s="178"/>
      <c r="E42" s="177">
        <v>0</v>
      </c>
      <c r="F42" s="214"/>
      <c r="G42" s="235">
        <v>2</v>
      </c>
    </row>
    <row r="43" spans="1:7" ht="27.75" customHeight="1" x14ac:dyDescent="0.2">
      <c r="A43" s="160" t="s">
        <v>499</v>
      </c>
      <c r="B43" s="240" t="str">
        <f>IFERROR(INDEX('Annex 1 LV, HV and UMS charges'!$B$13:$B$44,MATCH($A43,'Annex 1 LV, HV and UMS charges'!$A$13:$A$44,0)),IF(INDEX('Annex 4 LDNO charges'!$B$12:$B$202,MATCH($A43,'Annex 4 LDNO charges'!$A$12:$A$202,0))=0,"",INDEX('Annex 4 LDNO charges'!$B$12:$B$202,MATCH($A43,'Annex 4 LDNO charges'!$A$12:$A$202,0))))</f>
        <v>D26</v>
      </c>
      <c r="C43" s="159">
        <v>0</v>
      </c>
      <c r="D43" s="178"/>
      <c r="E43" s="177">
        <v>0</v>
      </c>
      <c r="F43" s="214"/>
      <c r="G43" s="235">
        <v>2</v>
      </c>
    </row>
    <row r="44" spans="1:7" ht="27.75" customHeight="1" x14ac:dyDescent="0.2">
      <c r="A44" s="160" t="s">
        <v>500</v>
      </c>
      <c r="B44" s="240" t="str">
        <f>IFERROR(INDEX('Annex 1 LV, HV and UMS charges'!$B$13:$B$44,MATCH($A44,'Annex 1 LV, HV and UMS charges'!$A$13:$A$44,0)),IF(INDEX('Annex 4 LDNO charges'!$B$12:$B$202,MATCH($A44,'Annex 4 LDNO charges'!$A$12:$A$202,0))=0,"",INDEX('Annex 4 LDNO charges'!$B$12:$B$202,MATCH($A44,'Annex 4 LDNO charges'!$A$12:$A$202,0))))</f>
        <v>D29</v>
      </c>
      <c r="C44" s="159">
        <v>0</v>
      </c>
      <c r="D44" s="178"/>
      <c r="E44" s="177">
        <v>0</v>
      </c>
      <c r="F44" s="214"/>
      <c r="G44" s="235">
        <v>2</v>
      </c>
    </row>
    <row r="45" spans="1:7" ht="27.75" customHeight="1" x14ac:dyDescent="0.2">
      <c r="A45" s="160" t="s">
        <v>501</v>
      </c>
      <c r="B45" s="240" t="str">
        <f>IFERROR(INDEX('Annex 1 LV, HV and UMS charges'!$B$13:$B$44,MATCH($A45,'Annex 1 LV, HV and UMS charges'!$A$13:$A$44,0)),IF(INDEX('Annex 4 LDNO charges'!$B$12:$B$202,MATCH($A45,'Annex 4 LDNO charges'!$A$12:$A$202,0))=0,"",INDEX('Annex 4 LDNO charges'!$B$12:$B$202,MATCH($A45,'Annex 4 LDNO charges'!$A$12:$A$202,0))))</f>
        <v>D32</v>
      </c>
      <c r="C45" s="159">
        <v>0</v>
      </c>
      <c r="D45" s="178"/>
      <c r="E45" s="177">
        <v>0</v>
      </c>
      <c r="F45" s="214"/>
      <c r="G45" s="235">
        <v>2</v>
      </c>
    </row>
    <row r="46" spans="1:7" ht="27.75" customHeight="1" x14ac:dyDescent="0.2">
      <c r="A46" s="160" t="s">
        <v>502</v>
      </c>
      <c r="B46" s="240" t="str">
        <f>IFERROR(INDEX('Annex 1 LV, HV and UMS charges'!$B$13:$B$44,MATCH($A46,'Annex 1 LV, HV and UMS charges'!$A$13:$A$44,0)),IF(INDEX('Annex 4 LDNO charges'!$B$12:$B$202,MATCH($A46,'Annex 4 LDNO charges'!$A$12:$A$202,0))=0,"",INDEX('Annex 4 LDNO charges'!$B$12:$B$202,MATCH($A46,'Annex 4 LDNO charges'!$A$12:$A$202,0))))</f>
        <v>D35</v>
      </c>
      <c r="C46" s="159">
        <v>0</v>
      </c>
      <c r="D46" s="178"/>
      <c r="E46" s="177">
        <v>0</v>
      </c>
      <c r="F46" s="214"/>
      <c r="G46" s="235">
        <v>2</v>
      </c>
    </row>
    <row r="47" spans="1:7" ht="27.75" customHeight="1" x14ac:dyDescent="0.2">
      <c r="A47" s="160" t="s">
        <v>503</v>
      </c>
      <c r="B47" s="240" t="str">
        <f>IFERROR(INDEX('Annex 1 LV, HV and UMS charges'!$B$13:$B$44,MATCH($A47,'Annex 1 LV, HV and UMS charges'!$A$13:$A$44,0)),IF(INDEX('Annex 4 LDNO charges'!$B$12:$B$202,MATCH($A47,'Annex 4 LDNO charges'!$A$12:$A$202,0))=0,"",INDEX('Annex 4 LDNO charges'!$B$12:$B$202,MATCH($A47,'Annex 4 LDNO charges'!$A$12:$A$202,0))))</f>
        <v>D38</v>
      </c>
      <c r="C47" s="159">
        <v>0</v>
      </c>
      <c r="D47" s="178"/>
      <c r="E47" s="177">
        <v>0</v>
      </c>
      <c r="F47" s="214"/>
      <c r="G47" s="235">
        <v>2</v>
      </c>
    </row>
    <row r="48" spans="1:7" ht="27.75" customHeight="1" x14ac:dyDescent="0.2">
      <c r="A48" s="160" t="s">
        <v>504</v>
      </c>
      <c r="B48" s="240" t="str">
        <f>IFERROR(INDEX('Annex 1 LV, HV and UMS charges'!$B$13:$B$44,MATCH($A48,'Annex 1 LV, HV and UMS charges'!$A$13:$A$44,0)),IF(INDEX('Annex 4 LDNO charges'!$B$12:$B$202,MATCH($A48,'Annex 4 LDNO charges'!$A$12:$A$202,0))=0,"",INDEX('Annex 4 LDNO charges'!$B$12:$B$202,MATCH($A48,'Annex 4 LDNO charges'!$A$12:$A$202,0))))</f>
        <v>D40</v>
      </c>
      <c r="C48" s="159">
        <v>0</v>
      </c>
      <c r="D48" s="178"/>
      <c r="E48" s="177">
        <v>0</v>
      </c>
      <c r="F48" s="214"/>
      <c r="G48" s="235">
        <v>2</v>
      </c>
    </row>
    <row r="49" spans="1:7" ht="27.75" customHeight="1" x14ac:dyDescent="0.2">
      <c r="A49" s="160" t="s">
        <v>505</v>
      </c>
      <c r="B49" s="240" t="str">
        <f>IFERROR(INDEX('Annex 1 LV, HV and UMS charges'!$B$13:$B$44,MATCH($A49,'Annex 1 LV, HV and UMS charges'!$A$13:$A$44,0)),IF(INDEX('Annex 4 LDNO charges'!$B$12:$B$202,MATCH($A49,'Annex 4 LDNO charges'!$A$12:$A$202,0))=0,"",INDEX('Annex 4 LDNO charges'!$B$12:$B$202,MATCH($A49,'Annex 4 LDNO charges'!$A$12:$A$202,0))))</f>
        <v>D42</v>
      </c>
      <c r="C49" s="159">
        <v>0</v>
      </c>
      <c r="D49" s="178"/>
      <c r="E49" s="177">
        <v>0</v>
      </c>
      <c r="F49" s="214"/>
      <c r="G49" s="235">
        <v>2</v>
      </c>
    </row>
    <row r="50" spans="1:7" ht="27.75" customHeight="1" x14ac:dyDescent="0.2">
      <c r="A50" s="160" t="s">
        <v>506</v>
      </c>
      <c r="B50" s="240" t="str">
        <f>IFERROR(INDEX('Annex 1 LV, HV and UMS charges'!$B$13:$B$44,MATCH($A50,'Annex 1 LV, HV and UMS charges'!$A$13:$A$44,0)),IF(INDEX('Annex 4 LDNO charges'!$B$12:$B$202,MATCH($A50,'Annex 4 LDNO charges'!$A$12:$A$202,0))=0,"",INDEX('Annex 4 LDNO charges'!$B$12:$B$202,MATCH($A50,'Annex 4 LDNO charges'!$A$12:$A$202,0))))</f>
        <v>D44</v>
      </c>
      <c r="C50" s="159">
        <v>0</v>
      </c>
      <c r="D50" s="178"/>
      <c r="E50" s="177">
        <v>0</v>
      </c>
      <c r="F50" s="214"/>
      <c r="G50" s="235">
        <v>2</v>
      </c>
    </row>
    <row r="51" spans="1:7" ht="27.75" customHeight="1" x14ac:dyDescent="0.2">
      <c r="A51" s="160" t="s">
        <v>507</v>
      </c>
      <c r="B51" s="240" t="str">
        <f>IFERROR(INDEX('Annex 1 LV, HV and UMS charges'!$B$13:$B$44,MATCH($A51,'Annex 1 LV, HV and UMS charges'!$A$13:$A$44,0)),IF(INDEX('Annex 4 LDNO charges'!$B$12:$B$202,MATCH($A51,'Annex 4 LDNO charges'!$A$12:$A$202,0))=0,"",INDEX('Annex 4 LDNO charges'!$B$12:$B$202,MATCH($A51,'Annex 4 LDNO charges'!$A$12:$A$202,0))))</f>
        <v>D46</v>
      </c>
      <c r="C51" s="159">
        <v>0</v>
      </c>
      <c r="D51" s="178"/>
      <c r="E51" s="177">
        <v>0</v>
      </c>
      <c r="F51" s="214"/>
      <c r="G51" s="235">
        <v>2</v>
      </c>
    </row>
    <row r="52" spans="1:7" ht="27.75" customHeight="1" x14ac:dyDescent="0.2">
      <c r="A52" s="160" t="s">
        <v>508</v>
      </c>
      <c r="B52" s="240" t="str">
        <f>IFERROR(INDEX('Annex 1 LV, HV and UMS charges'!$B$13:$B$44,MATCH($A52,'Annex 1 LV, HV and UMS charges'!$A$13:$A$44,0)),IF(INDEX('Annex 4 LDNO charges'!$B$12:$B$202,MATCH($A52,'Annex 4 LDNO charges'!$A$12:$A$202,0))=0,"",INDEX('Annex 4 LDNO charges'!$B$12:$B$202,MATCH($A52,'Annex 4 LDNO charges'!$A$12:$A$202,0))))</f>
        <v>D48</v>
      </c>
      <c r="C52" s="159">
        <v>0</v>
      </c>
      <c r="D52" s="178"/>
      <c r="E52" s="177">
        <v>0</v>
      </c>
      <c r="F52" s="214"/>
      <c r="G52" s="235">
        <v>2</v>
      </c>
    </row>
    <row r="53" spans="1:7" ht="27.75" customHeight="1" x14ac:dyDescent="0.2">
      <c r="A53" s="160" t="s">
        <v>509</v>
      </c>
      <c r="B53" s="240" t="str">
        <f>IFERROR(INDEX('Annex 1 LV, HV and UMS charges'!$B$13:$B$44,MATCH($A53,'Annex 1 LV, HV and UMS charges'!$A$13:$A$44,0)),IF(INDEX('Annex 4 LDNO charges'!$B$12:$B$202,MATCH($A53,'Annex 4 LDNO charges'!$A$12:$A$202,0))=0,"",INDEX('Annex 4 LDNO charges'!$B$12:$B$202,MATCH($A53,'Annex 4 LDNO charges'!$A$12:$A$202,0))))</f>
        <v>D50</v>
      </c>
      <c r="C53" s="159">
        <v>0</v>
      </c>
      <c r="D53" s="178"/>
      <c r="E53" s="177">
        <v>0</v>
      </c>
      <c r="F53" s="214"/>
      <c r="G53" s="235">
        <v>2</v>
      </c>
    </row>
    <row r="54" spans="1:7" ht="27.75" customHeight="1" x14ac:dyDescent="0.2">
      <c r="A54" s="160" t="s">
        <v>510</v>
      </c>
      <c r="B54" s="240" t="str">
        <f>IFERROR(INDEX('Annex 1 LV, HV and UMS charges'!$B$13:$B$44,MATCH($A54,'Annex 1 LV, HV and UMS charges'!$A$13:$A$44,0)),IF(INDEX('Annex 4 LDNO charges'!$B$12:$B$202,MATCH($A54,'Annex 4 LDNO charges'!$A$12:$A$202,0))=0,"",INDEX('Annex 4 LDNO charges'!$B$12:$B$202,MATCH($A54,'Annex 4 LDNO charges'!$A$12:$A$202,0))))</f>
        <v>D52</v>
      </c>
      <c r="C54" s="159">
        <v>0</v>
      </c>
      <c r="D54" s="178"/>
      <c r="E54" s="177">
        <v>0</v>
      </c>
      <c r="F54" s="214"/>
      <c r="G54" s="235">
        <v>2</v>
      </c>
    </row>
    <row r="55" spans="1:7" ht="27.75" customHeight="1" x14ac:dyDescent="0.2">
      <c r="A55" s="160" t="s">
        <v>511</v>
      </c>
      <c r="B55" s="240" t="str">
        <f>IFERROR(INDEX('Annex 1 LV, HV and UMS charges'!$B$13:$B$44,MATCH($A55,'Annex 1 LV, HV and UMS charges'!$A$13:$A$44,0)),IF(INDEX('Annex 4 LDNO charges'!$B$12:$B$202,MATCH($A55,'Annex 4 LDNO charges'!$A$12:$A$202,0))=0,"",INDEX('Annex 4 LDNO charges'!$B$12:$B$202,MATCH($A55,'Annex 4 LDNO charges'!$A$12:$A$202,0))))</f>
        <v>D54</v>
      </c>
      <c r="C55" s="159">
        <v>0</v>
      </c>
      <c r="D55" s="178"/>
      <c r="E55" s="177">
        <v>0</v>
      </c>
      <c r="F55" s="214"/>
      <c r="G55" s="235">
        <v>2</v>
      </c>
    </row>
    <row r="56" spans="1:7" ht="27.75" customHeight="1" x14ac:dyDescent="0.2">
      <c r="A56" s="160" t="s">
        <v>512</v>
      </c>
      <c r="B56" s="240" t="str">
        <f>IFERROR(INDEX('Annex 1 LV, HV and UMS charges'!$B$13:$B$44,MATCH($A56,'Annex 1 LV, HV and UMS charges'!$A$13:$A$44,0)),IF(INDEX('Annex 4 LDNO charges'!$B$12:$B$202,MATCH($A56,'Annex 4 LDNO charges'!$A$12:$A$202,0))=0,"",INDEX('Annex 4 LDNO charges'!$B$12:$B$202,MATCH($A56,'Annex 4 LDNO charges'!$A$12:$A$202,0))))</f>
        <v>D56</v>
      </c>
      <c r="C56" s="159">
        <v>0</v>
      </c>
      <c r="D56" s="178"/>
      <c r="E56" s="177">
        <v>0</v>
      </c>
      <c r="F56" s="214"/>
      <c r="G56" s="235">
        <v>2</v>
      </c>
    </row>
    <row r="57" spans="1:7" ht="27.75" customHeight="1" x14ac:dyDescent="0.2">
      <c r="A57" s="160" t="s">
        <v>513</v>
      </c>
      <c r="B57" s="240" t="str">
        <f>IFERROR(INDEX('Annex 1 LV, HV and UMS charges'!$B$13:$B$44,MATCH($A57,'Annex 1 LV, HV and UMS charges'!$A$13:$A$44,0)),IF(INDEX('Annex 4 LDNO charges'!$B$12:$B$202,MATCH($A57,'Annex 4 LDNO charges'!$A$12:$A$202,0))=0,"",INDEX('Annex 4 LDNO charges'!$B$12:$B$202,MATCH($A57,'Annex 4 LDNO charges'!$A$12:$A$202,0))))</f>
        <v>D58</v>
      </c>
      <c r="C57" s="159">
        <v>0</v>
      </c>
      <c r="D57" s="178"/>
      <c r="E57" s="177">
        <v>0</v>
      </c>
      <c r="F57" s="214"/>
      <c r="G57" s="235">
        <v>2</v>
      </c>
    </row>
    <row r="58" spans="1:7" ht="27.75" customHeight="1" x14ac:dyDescent="0.2">
      <c r="A58" s="160" t="s">
        <v>666</v>
      </c>
      <c r="B58" s="240" t="e">
        <f>IFERROR(INDEX('Annex 1 LV, HV and UMS charges'!$B$13:$B$44,MATCH($A58,'Annex 1 LV, HV and UMS charges'!$A$13:$A$44,0)),IF(INDEX('Annex 4 LDNO charges'!$B$12:$B$202,MATCH($A58,'Annex 4 LDNO charges'!$A$12:$A$202,0))=0,"",INDEX('Annex 4 LDNO charges'!$B$12:$B$202,MATCH($A58,'Annex 4 LDNO charges'!$A$12:$A$202,0))))</f>
        <v>#N/A</v>
      </c>
      <c r="C58" s="176" t="s">
        <v>596</v>
      </c>
      <c r="D58" s="177">
        <v>0</v>
      </c>
      <c r="E58" s="177">
        <v>0</v>
      </c>
      <c r="F58" s="214"/>
      <c r="G58" s="235">
        <v>2</v>
      </c>
    </row>
    <row r="59" spans="1:7" ht="27.75" customHeight="1" x14ac:dyDescent="0.2">
      <c r="A59" s="160" t="s">
        <v>628</v>
      </c>
      <c r="B59" s="240" t="str">
        <f>IFERROR(INDEX('Annex 1 LV, HV and UMS charges'!$B$13:$B$44,MATCH($A59,'Annex 1 LV, HV and UMS charges'!$A$13:$A$44,0)),IF(INDEX('Annex 4 LDNO charges'!$B$12:$B$202,MATCH($A59,'Annex 4 LDNO charges'!$A$12:$A$202,0))=0,"",INDEX('Annex 4 LDNO charges'!$B$12:$B$202,MATCH($A59,'Annex 4 LDNO charges'!$A$12:$A$202,0))))</f>
        <v>D09</v>
      </c>
      <c r="C59" s="159" t="s">
        <v>595</v>
      </c>
      <c r="D59" s="178"/>
      <c r="E59" s="177">
        <v>0</v>
      </c>
      <c r="F59" s="214"/>
      <c r="G59" s="235">
        <v>2</v>
      </c>
    </row>
    <row r="60" spans="1:7" ht="27.75" customHeight="1" x14ac:dyDescent="0.2">
      <c r="A60" s="160" t="s">
        <v>629</v>
      </c>
      <c r="B60" s="240" t="str">
        <f>IFERROR(INDEX('Annex 1 LV, HV and UMS charges'!$B$13:$B$44,MATCH($A60,'Annex 1 LV, HV and UMS charges'!$A$13:$A$44,0)),IF(INDEX('Annex 4 LDNO charges'!$B$12:$B$202,MATCH($A60,'Annex 4 LDNO charges'!$A$12:$A$202,0))=0,"",INDEX('Annex 4 LDNO charges'!$B$12:$B$202,MATCH($A60,'Annex 4 LDNO charges'!$A$12:$A$202,0))))</f>
        <v>D12</v>
      </c>
      <c r="C60" s="159" t="s">
        <v>595</v>
      </c>
      <c r="D60" s="178"/>
      <c r="E60" s="177">
        <v>0</v>
      </c>
      <c r="F60" s="214"/>
      <c r="G60" s="235">
        <v>2</v>
      </c>
    </row>
    <row r="61" spans="1:7" ht="27.75" customHeight="1" x14ac:dyDescent="0.2">
      <c r="A61" s="160" t="s">
        <v>630</v>
      </c>
      <c r="B61" s="240" t="str">
        <f>IFERROR(INDEX('Annex 1 LV, HV and UMS charges'!$B$13:$B$44,MATCH($A61,'Annex 1 LV, HV and UMS charges'!$A$13:$A$44,0)),IF(INDEX('Annex 4 LDNO charges'!$B$12:$B$202,MATCH($A61,'Annex 4 LDNO charges'!$A$12:$A$202,0))=0,"",INDEX('Annex 4 LDNO charges'!$B$12:$B$202,MATCH($A61,'Annex 4 LDNO charges'!$A$12:$A$202,0))))</f>
        <v>D15</v>
      </c>
      <c r="C61" s="159" t="s">
        <v>595</v>
      </c>
      <c r="D61" s="178"/>
      <c r="E61" s="177">
        <v>0</v>
      </c>
      <c r="F61" s="214"/>
      <c r="G61" s="235">
        <v>2</v>
      </c>
    </row>
    <row r="62" spans="1:7" ht="27.75" customHeight="1" x14ac:dyDescent="0.2">
      <c r="A62" s="160" t="s">
        <v>631</v>
      </c>
      <c r="B62" s="240" t="str">
        <f>IFERROR(INDEX('Annex 1 LV, HV and UMS charges'!$B$13:$B$44,MATCH($A62,'Annex 1 LV, HV and UMS charges'!$A$13:$A$44,0)),IF(INDEX('Annex 4 LDNO charges'!$B$12:$B$202,MATCH($A62,'Annex 4 LDNO charges'!$A$12:$A$202,0))=0,"",INDEX('Annex 4 LDNO charges'!$B$12:$B$202,MATCH($A62,'Annex 4 LDNO charges'!$A$12:$A$202,0))))</f>
        <v>D18</v>
      </c>
      <c r="C62" s="159" t="s">
        <v>595</v>
      </c>
      <c r="D62" s="178"/>
      <c r="E62" s="177">
        <v>0</v>
      </c>
      <c r="F62" s="214"/>
      <c r="G62" s="237">
        <v>2</v>
      </c>
    </row>
    <row r="63" spans="1:7" ht="27.75" customHeight="1" x14ac:dyDescent="0.2">
      <c r="A63" s="160" t="s">
        <v>632</v>
      </c>
      <c r="B63" s="240" t="str">
        <f>IFERROR(INDEX('Annex 1 LV, HV and UMS charges'!$B$13:$B$44,MATCH($A63,'Annex 1 LV, HV and UMS charges'!$A$13:$A$44,0)),IF(INDEX('Annex 4 LDNO charges'!$B$12:$B$202,MATCH($A63,'Annex 4 LDNO charges'!$A$12:$A$202,0))=0,"",INDEX('Annex 4 LDNO charges'!$B$12:$B$202,MATCH($A63,'Annex 4 LDNO charges'!$A$12:$A$202,0))))</f>
        <v>D21</v>
      </c>
      <c r="C63" s="159" t="s">
        <v>595</v>
      </c>
      <c r="D63" s="178"/>
      <c r="E63" s="177">
        <v>0</v>
      </c>
      <c r="F63" s="214"/>
      <c r="G63" s="237">
        <v>2</v>
      </c>
    </row>
    <row r="64" spans="1:7" ht="27.75" customHeight="1" x14ac:dyDescent="0.2">
      <c r="A64" s="160" t="s">
        <v>574</v>
      </c>
      <c r="B64" s="240" t="str">
        <f>IFERROR(INDEX('Annex 1 LV, HV and UMS charges'!$B$13:$B$44,MATCH($A64,'Annex 1 LV, HV and UMS charges'!$A$13:$A$44,0)),IF(INDEX('Annex 4 LDNO charges'!$B$12:$B$202,MATCH($A64,'Annex 4 LDNO charges'!$A$12:$A$202,0))=0,"",INDEX('Annex 4 LDNO charges'!$B$12:$B$202,MATCH($A64,'Annex 4 LDNO charges'!$A$12:$A$202,0))))</f>
        <v>D27</v>
      </c>
      <c r="C64" s="159">
        <v>0</v>
      </c>
      <c r="D64" s="178"/>
      <c r="E64" s="177">
        <v>0</v>
      </c>
      <c r="F64" s="214"/>
      <c r="G64" s="237">
        <v>2</v>
      </c>
    </row>
    <row r="65" spans="1:7" ht="27.75" customHeight="1" x14ac:dyDescent="0.2">
      <c r="A65" s="160" t="s">
        <v>575</v>
      </c>
      <c r="B65" s="240" t="str">
        <f>IFERROR(INDEX('Annex 1 LV, HV and UMS charges'!$B$13:$B$44,MATCH($A65,'Annex 1 LV, HV and UMS charges'!$A$13:$A$44,0)),IF(INDEX('Annex 4 LDNO charges'!$B$12:$B$202,MATCH($A65,'Annex 4 LDNO charges'!$A$12:$A$202,0))=0,"",INDEX('Annex 4 LDNO charges'!$B$12:$B$202,MATCH($A65,'Annex 4 LDNO charges'!$A$12:$A$202,0))))</f>
        <v>D30</v>
      </c>
      <c r="C65" s="159">
        <v>0</v>
      </c>
      <c r="D65" s="178"/>
      <c r="E65" s="177">
        <v>0</v>
      </c>
      <c r="F65" s="214"/>
      <c r="G65" s="237">
        <v>2</v>
      </c>
    </row>
    <row r="66" spans="1:7" ht="27.75" customHeight="1" x14ac:dyDescent="0.2">
      <c r="A66" s="160" t="s">
        <v>576</v>
      </c>
      <c r="B66" s="240" t="str">
        <f>IFERROR(INDEX('Annex 1 LV, HV and UMS charges'!$B$13:$B$44,MATCH($A66,'Annex 1 LV, HV and UMS charges'!$A$13:$A$44,0)),IF(INDEX('Annex 4 LDNO charges'!$B$12:$B$202,MATCH($A66,'Annex 4 LDNO charges'!$A$12:$A$202,0))=0,"",INDEX('Annex 4 LDNO charges'!$B$12:$B$202,MATCH($A66,'Annex 4 LDNO charges'!$A$12:$A$202,0))))</f>
        <v>D33</v>
      </c>
      <c r="C66" s="159">
        <v>0</v>
      </c>
      <c r="D66" s="178"/>
      <c r="E66" s="177">
        <v>0</v>
      </c>
      <c r="F66" s="214"/>
      <c r="G66" s="237">
        <v>3</v>
      </c>
    </row>
    <row r="67" spans="1:7" ht="27.75" customHeight="1" x14ac:dyDescent="0.2">
      <c r="A67" s="160" t="s">
        <v>577</v>
      </c>
      <c r="B67" s="240" t="str">
        <f>IFERROR(INDEX('Annex 1 LV, HV and UMS charges'!$B$13:$B$44,MATCH($A67,'Annex 1 LV, HV and UMS charges'!$A$13:$A$44,0)),IF(INDEX('Annex 4 LDNO charges'!$B$12:$B$202,MATCH($A67,'Annex 4 LDNO charges'!$A$12:$A$202,0))=0,"",INDEX('Annex 4 LDNO charges'!$B$12:$B$202,MATCH($A67,'Annex 4 LDNO charges'!$A$12:$A$202,0))))</f>
        <v>D36</v>
      </c>
      <c r="C67" s="159">
        <v>0</v>
      </c>
      <c r="D67" s="178"/>
      <c r="E67" s="177">
        <v>0</v>
      </c>
      <c r="F67" s="214"/>
      <c r="G67" s="237">
        <v>3</v>
      </c>
    </row>
    <row r="68" spans="1:7" ht="27.75" customHeight="1" x14ac:dyDescent="0.2">
      <c r="A68" s="160" t="s">
        <v>578</v>
      </c>
      <c r="B68" s="240" t="str">
        <f>IFERROR(INDEX('Annex 1 LV, HV and UMS charges'!$B$13:$B$44,MATCH($A68,'Annex 1 LV, HV and UMS charges'!$A$13:$A$44,0)),IF(INDEX('Annex 4 LDNO charges'!$B$12:$B$202,MATCH($A68,'Annex 4 LDNO charges'!$A$12:$A$202,0))=0,"",INDEX('Annex 4 LDNO charges'!$B$12:$B$202,MATCH($A68,'Annex 4 LDNO charges'!$A$12:$A$202,0))))</f>
        <v>D39</v>
      </c>
      <c r="C68" s="159">
        <v>0</v>
      </c>
      <c r="D68" s="178"/>
      <c r="E68" s="177">
        <v>0</v>
      </c>
      <c r="F68" s="214"/>
      <c r="G68" s="237">
        <v>3</v>
      </c>
    </row>
    <row r="69" spans="1:7" ht="27.75" customHeight="1" x14ac:dyDescent="0.2">
      <c r="A69" s="160" t="s">
        <v>579</v>
      </c>
      <c r="B69" s="240" t="str">
        <f>IFERROR(INDEX('Annex 1 LV, HV and UMS charges'!$B$13:$B$44,MATCH($A69,'Annex 1 LV, HV and UMS charges'!$A$13:$A$44,0)),IF(INDEX('Annex 4 LDNO charges'!$B$12:$B$202,MATCH($A69,'Annex 4 LDNO charges'!$A$12:$A$202,0))=0,"",INDEX('Annex 4 LDNO charges'!$B$12:$B$202,MATCH($A69,'Annex 4 LDNO charges'!$A$12:$A$202,0))))</f>
        <v>D41</v>
      </c>
      <c r="C69" s="159">
        <v>0</v>
      </c>
      <c r="D69" s="178"/>
      <c r="E69" s="177">
        <v>0</v>
      </c>
      <c r="F69" s="214"/>
      <c r="G69" s="237">
        <v>3</v>
      </c>
    </row>
    <row r="70" spans="1:7" ht="27.75" customHeight="1" x14ac:dyDescent="0.2">
      <c r="A70" s="160" t="s">
        <v>580</v>
      </c>
      <c r="B70" s="240" t="str">
        <f>IFERROR(INDEX('Annex 1 LV, HV and UMS charges'!$B$13:$B$44,MATCH($A70,'Annex 1 LV, HV and UMS charges'!$A$13:$A$44,0)),IF(INDEX('Annex 4 LDNO charges'!$B$12:$B$202,MATCH($A70,'Annex 4 LDNO charges'!$A$12:$A$202,0))=0,"",INDEX('Annex 4 LDNO charges'!$B$12:$B$202,MATCH($A70,'Annex 4 LDNO charges'!$A$12:$A$202,0))))</f>
        <v>D43</v>
      </c>
      <c r="C70" s="159">
        <v>0</v>
      </c>
      <c r="D70" s="178"/>
      <c r="E70" s="177">
        <v>0</v>
      </c>
      <c r="F70" s="214"/>
      <c r="G70" s="237">
        <v>3</v>
      </c>
    </row>
    <row r="71" spans="1:7" ht="27.75" customHeight="1" x14ac:dyDescent="0.2">
      <c r="A71" s="160" t="s">
        <v>581</v>
      </c>
      <c r="B71" s="240" t="str">
        <f>IFERROR(INDEX('Annex 1 LV, HV and UMS charges'!$B$13:$B$44,MATCH($A71,'Annex 1 LV, HV and UMS charges'!$A$13:$A$44,0)),IF(INDEX('Annex 4 LDNO charges'!$B$12:$B$202,MATCH($A71,'Annex 4 LDNO charges'!$A$12:$A$202,0))=0,"",INDEX('Annex 4 LDNO charges'!$B$12:$B$202,MATCH($A71,'Annex 4 LDNO charges'!$A$12:$A$202,0))))</f>
        <v>D45</v>
      </c>
      <c r="C71" s="159">
        <v>0</v>
      </c>
      <c r="D71" s="178"/>
      <c r="E71" s="177">
        <v>0</v>
      </c>
      <c r="F71" s="214"/>
      <c r="G71" s="237">
        <v>3</v>
      </c>
    </row>
    <row r="72" spans="1:7" ht="27.75" customHeight="1" x14ac:dyDescent="0.2">
      <c r="A72" s="160" t="s">
        <v>582</v>
      </c>
      <c r="B72" s="240" t="str">
        <f>IFERROR(INDEX('Annex 1 LV, HV and UMS charges'!$B$13:$B$44,MATCH($A72,'Annex 1 LV, HV and UMS charges'!$A$13:$A$44,0)),IF(INDEX('Annex 4 LDNO charges'!$B$12:$B$202,MATCH($A72,'Annex 4 LDNO charges'!$A$12:$A$202,0))=0,"",INDEX('Annex 4 LDNO charges'!$B$12:$B$202,MATCH($A72,'Annex 4 LDNO charges'!$A$12:$A$202,0))))</f>
        <v>D47</v>
      </c>
      <c r="C72" s="159">
        <v>0</v>
      </c>
      <c r="D72" s="178"/>
      <c r="E72" s="177">
        <v>0</v>
      </c>
      <c r="F72" s="214"/>
      <c r="G72" s="237">
        <v>3</v>
      </c>
    </row>
    <row r="73" spans="1:7" ht="27.75" customHeight="1" x14ac:dyDescent="0.2">
      <c r="A73" s="160" t="s">
        <v>583</v>
      </c>
      <c r="B73" s="240" t="str">
        <f>IFERROR(INDEX('Annex 1 LV, HV and UMS charges'!$B$13:$B$44,MATCH($A73,'Annex 1 LV, HV and UMS charges'!$A$13:$A$44,0)),IF(INDEX('Annex 4 LDNO charges'!$B$12:$B$202,MATCH($A73,'Annex 4 LDNO charges'!$A$12:$A$202,0))=0,"",INDEX('Annex 4 LDNO charges'!$B$12:$B$202,MATCH($A73,'Annex 4 LDNO charges'!$A$12:$A$202,0))))</f>
        <v>D49</v>
      </c>
      <c r="C73" s="159">
        <v>0</v>
      </c>
      <c r="D73" s="178"/>
      <c r="E73" s="177">
        <v>0</v>
      </c>
      <c r="F73" s="214"/>
      <c r="G73" s="237">
        <v>3</v>
      </c>
    </row>
    <row r="74" spans="1:7" ht="27.75" customHeight="1" x14ac:dyDescent="0.2">
      <c r="A74" s="160" t="s">
        <v>584</v>
      </c>
      <c r="B74" s="240" t="str">
        <f>IFERROR(INDEX('Annex 1 LV, HV and UMS charges'!$B$13:$B$44,MATCH($A74,'Annex 1 LV, HV and UMS charges'!$A$13:$A$44,0)),IF(INDEX('Annex 4 LDNO charges'!$B$12:$B$202,MATCH($A74,'Annex 4 LDNO charges'!$A$12:$A$202,0))=0,"",INDEX('Annex 4 LDNO charges'!$B$12:$B$202,MATCH($A74,'Annex 4 LDNO charges'!$A$12:$A$202,0))))</f>
        <v>D51</v>
      </c>
      <c r="C74" s="159">
        <v>0</v>
      </c>
      <c r="D74" s="178"/>
      <c r="E74" s="177">
        <v>0</v>
      </c>
      <c r="F74" s="214"/>
      <c r="G74" s="237">
        <v>3</v>
      </c>
    </row>
    <row r="75" spans="1:7" ht="27.75" customHeight="1" x14ac:dyDescent="0.2">
      <c r="A75" s="160" t="s">
        <v>585</v>
      </c>
      <c r="B75" s="240" t="str">
        <f>IFERROR(INDEX('Annex 1 LV, HV and UMS charges'!$B$13:$B$44,MATCH($A75,'Annex 1 LV, HV and UMS charges'!$A$13:$A$44,0)),IF(INDEX('Annex 4 LDNO charges'!$B$12:$B$202,MATCH($A75,'Annex 4 LDNO charges'!$A$12:$A$202,0))=0,"",INDEX('Annex 4 LDNO charges'!$B$12:$B$202,MATCH($A75,'Annex 4 LDNO charges'!$A$12:$A$202,0))))</f>
        <v>D53</v>
      </c>
      <c r="C75" s="159">
        <v>0</v>
      </c>
      <c r="D75" s="178"/>
      <c r="E75" s="177">
        <v>0</v>
      </c>
      <c r="F75" s="214"/>
      <c r="G75" s="237">
        <v>3</v>
      </c>
    </row>
    <row r="76" spans="1:7" ht="27.75" customHeight="1" x14ac:dyDescent="0.2">
      <c r="A76" s="160" t="s">
        <v>586</v>
      </c>
      <c r="B76" s="240" t="str">
        <f>IFERROR(INDEX('Annex 1 LV, HV and UMS charges'!$B$13:$B$44,MATCH($A76,'Annex 1 LV, HV and UMS charges'!$A$13:$A$44,0)),IF(INDEX('Annex 4 LDNO charges'!$B$12:$B$202,MATCH($A76,'Annex 4 LDNO charges'!$A$12:$A$202,0))=0,"",INDEX('Annex 4 LDNO charges'!$B$12:$B$202,MATCH($A76,'Annex 4 LDNO charges'!$A$12:$A$202,0))))</f>
        <v>D55</v>
      </c>
      <c r="C76" s="159">
        <v>0</v>
      </c>
      <c r="D76" s="178"/>
      <c r="E76" s="177">
        <v>0</v>
      </c>
      <c r="F76" s="214"/>
      <c r="G76" s="237">
        <v>3</v>
      </c>
    </row>
    <row r="77" spans="1:7" ht="27.75" customHeight="1" x14ac:dyDescent="0.2">
      <c r="A77" s="160" t="s">
        <v>587</v>
      </c>
      <c r="B77" s="240" t="str">
        <f>IFERROR(INDEX('Annex 1 LV, HV and UMS charges'!$B$13:$B$44,MATCH($A77,'Annex 1 LV, HV and UMS charges'!$A$13:$A$44,0)),IF(INDEX('Annex 4 LDNO charges'!$B$12:$B$202,MATCH($A77,'Annex 4 LDNO charges'!$A$12:$A$202,0))=0,"",INDEX('Annex 4 LDNO charges'!$B$12:$B$202,MATCH($A77,'Annex 4 LDNO charges'!$A$12:$A$202,0))))</f>
        <v>D57</v>
      </c>
      <c r="C77" s="159">
        <v>0</v>
      </c>
      <c r="D77" s="178"/>
      <c r="E77" s="177">
        <v>0</v>
      </c>
      <c r="F77" s="214"/>
      <c r="G77" s="237">
        <v>3</v>
      </c>
    </row>
    <row r="78" spans="1:7" ht="27.75" customHeight="1" x14ac:dyDescent="0.2">
      <c r="A78" s="160" t="s">
        <v>588</v>
      </c>
      <c r="B78" s="240" t="str">
        <f>IFERROR(INDEX('Annex 1 LV, HV and UMS charges'!$B$13:$B$44,MATCH($A78,'Annex 1 LV, HV and UMS charges'!$A$13:$A$44,0)),IF(INDEX('Annex 4 LDNO charges'!$B$12:$B$202,MATCH($A78,'Annex 4 LDNO charges'!$A$12:$A$202,0))=0,"",INDEX('Annex 4 LDNO charges'!$B$12:$B$202,MATCH($A78,'Annex 4 LDNO charges'!$A$12:$A$202,0))))</f>
        <v>D59</v>
      </c>
      <c r="C78" s="159">
        <v>0</v>
      </c>
      <c r="D78" s="178"/>
      <c r="E78" s="177">
        <v>0</v>
      </c>
      <c r="F78" s="214"/>
      <c r="G78" s="237">
        <v>3</v>
      </c>
    </row>
    <row r="79" spans="1:7" ht="27.75" customHeight="1" x14ac:dyDescent="0.2">
      <c r="A79" s="160" t="s">
        <v>667</v>
      </c>
      <c r="B79" s="240" t="e">
        <f>IFERROR(INDEX('Annex 1 LV, HV and UMS charges'!$B$13:$B$44,MATCH($A79,'Annex 1 LV, HV and UMS charges'!$A$13:$A$44,0)),IF(INDEX('Annex 4 LDNO charges'!$B$12:$B$202,MATCH($A79,'Annex 4 LDNO charges'!$A$12:$A$202,0))=0,"",INDEX('Annex 4 LDNO charges'!$B$12:$B$202,MATCH($A79,'Annex 4 LDNO charges'!$A$12:$A$202,0))))</f>
        <v>#N/A</v>
      </c>
      <c r="C79" s="176" t="s">
        <v>596</v>
      </c>
      <c r="D79" s="177">
        <v>0</v>
      </c>
      <c r="E79" s="177">
        <v>0</v>
      </c>
      <c r="F79" s="214"/>
      <c r="G79" s="237">
        <v>3</v>
      </c>
    </row>
    <row r="80" spans="1:7" ht="27.75" customHeight="1" x14ac:dyDescent="0.2">
      <c r="A80" s="160" t="s">
        <v>634</v>
      </c>
      <c r="B80" s="240" t="str">
        <f>IFERROR(INDEX('Annex 1 LV, HV and UMS charges'!$B$13:$B$44,MATCH($A80,'Annex 1 LV, HV and UMS charges'!$A$13:$A$44,0)),IF(INDEX('Annex 4 LDNO charges'!$B$12:$B$202,MATCH($A80,'Annex 4 LDNO charges'!$A$12:$A$202,0))=0,"",INDEX('Annex 4 LDNO charges'!$B$12:$B$202,MATCH($A80,'Annex 4 LDNO charges'!$A$12:$A$202,0))))</f>
        <v/>
      </c>
      <c r="C80" s="159" t="s">
        <v>595</v>
      </c>
      <c r="D80" s="178"/>
      <c r="E80" s="177">
        <v>0</v>
      </c>
      <c r="F80" s="214"/>
      <c r="G80" s="237">
        <v>3</v>
      </c>
    </row>
    <row r="81" spans="1:7" ht="27.75" customHeight="1" x14ac:dyDescent="0.2">
      <c r="A81" s="160" t="s">
        <v>635</v>
      </c>
      <c r="B81" s="240" t="str">
        <f>IFERROR(INDEX('Annex 1 LV, HV and UMS charges'!$B$13:$B$44,MATCH($A81,'Annex 1 LV, HV and UMS charges'!$A$13:$A$44,0)),IF(INDEX('Annex 4 LDNO charges'!$B$12:$B$202,MATCH($A81,'Annex 4 LDNO charges'!$A$12:$A$202,0))=0,"",INDEX('Annex 4 LDNO charges'!$B$12:$B$202,MATCH($A81,'Annex 4 LDNO charges'!$A$12:$A$202,0))))</f>
        <v/>
      </c>
      <c r="C81" s="159" t="s">
        <v>595</v>
      </c>
      <c r="D81" s="178"/>
      <c r="E81" s="177">
        <v>0</v>
      </c>
      <c r="F81" s="214"/>
      <c r="G81" s="237">
        <v>3</v>
      </c>
    </row>
    <row r="82" spans="1:7" ht="27.75" customHeight="1" x14ac:dyDescent="0.2">
      <c r="A82" s="160" t="s">
        <v>636</v>
      </c>
      <c r="B82" s="240" t="str">
        <f>IFERROR(INDEX('Annex 1 LV, HV and UMS charges'!$B$13:$B$44,MATCH($A82,'Annex 1 LV, HV and UMS charges'!$A$13:$A$44,0)),IF(INDEX('Annex 4 LDNO charges'!$B$12:$B$202,MATCH($A82,'Annex 4 LDNO charges'!$A$12:$A$202,0))=0,"",INDEX('Annex 4 LDNO charges'!$B$12:$B$202,MATCH($A82,'Annex 4 LDNO charges'!$A$12:$A$202,0))))</f>
        <v/>
      </c>
      <c r="C82" s="159" t="s">
        <v>595</v>
      </c>
      <c r="D82" s="178"/>
      <c r="E82" s="177">
        <v>0</v>
      </c>
      <c r="F82" s="214"/>
      <c r="G82" s="237">
        <v>3</v>
      </c>
    </row>
    <row r="83" spans="1:7" ht="27.75" customHeight="1" x14ac:dyDescent="0.2">
      <c r="A83" s="160" t="s">
        <v>637</v>
      </c>
      <c r="B83" s="240" t="str">
        <f>IFERROR(INDEX('Annex 1 LV, HV and UMS charges'!$B$13:$B$44,MATCH($A83,'Annex 1 LV, HV and UMS charges'!$A$13:$A$44,0)),IF(INDEX('Annex 4 LDNO charges'!$B$12:$B$202,MATCH($A83,'Annex 4 LDNO charges'!$A$12:$A$202,0))=0,"",INDEX('Annex 4 LDNO charges'!$B$12:$B$202,MATCH($A83,'Annex 4 LDNO charges'!$A$12:$A$202,0))))</f>
        <v/>
      </c>
      <c r="C83" s="159" t="s">
        <v>595</v>
      </c>
      <c r="D83" s="178"/>
      <c r="E83" s="177">
        <v>0</v>
      </c>
      <c r="F83" s="214"/>
      <c r="G83" s="237">
        <v>3</v>
      </c>
    </row>
    <row r="84" spans="1:7" ht="27.75" customHeight="1" x14ac:dyDescent="0.2">
      <c r="A84" s="160" t="s">
        <v>638</v>
      </c>
      <c r="B84" s="240" t="str">
        <f>IFERROR(INDEX('Annex 1 LV, HV and UMS charges'!$B$13:$B$44,MATCH($A84,'Annex 1 LV, HV and UMS charges'!$A$13:$A$44,0)),IF(INDEX('Annex 4 LDNO charges'!$B$12:$B$202,MATCH($A84,'Annex 4 LDNO charges'!$A$12:$A$202,0))=0,"",INDEX('Annex 4 LDNO charges'!$B$12:$B$202,MATCH($A84,'Annex 4 LDNO charges'!$A$12:$A$202,0))))</f>
        <v/>
      </c>
      <c r="C84" s="159" t="s">
        <v>595</v>
      </c>
      <c r="D84" s="178"/>
      <c r="E84" s="177">
        <v>0</v>
      </c>
      <c r="F84" s="214"/>
      <c r="G84" s="237">
        <v>3</v>
      </c>
    </row>
    <row r="85" spans="1:7" ht="27.75" customHeight="1" x14ac:dyDescent="0.2">
      <c r="A85" s="160" t="s">
        <v>559</v>
      </c>
      <c r="B85" s="240" t="str">
        <f>IFERROR(INDEX('Annex 1 LV, HV and UMS charges'!$B$13:$B$44,MATCH($A85,'Annex 1 LV, HV and UMS charges'!$A$13:$A$44,0)),IF(INDEX('Annex 4 LDNO charges'!$B$12:$B$202,MATCH($A85,'Annex 4 LDNO charges'!$A$12:$A$202,0))=0,"",INDEX('Annex 4 LDNO charges'!$B$12:$B$202,MATCH($A85,'Annex 4 LDNO charges'!$A$12:$A$202,0))))</f>
        <v/>
      </c>
      <c r="C85" s="159">
        <v>0</v>
      </c>
      <c r="D85" s="178"/>
      <c r="E85" s="177">
        <v>0</v>
      </c>
      <c r="F85" s="214"/>
      <c r="G85" s="237">
        <v>3</v>
      </c>
    </row>
    <row r="86" spans="1:7" ht="27.75" customHeight="1" x14ac:dyDescent="0.2">
      <c r="A86" s="160" t="s">
        <v>560</v>
      </c>
      <c r="B86" s="240" t="str">
        <f>IFERROR(INDEX('Annex 1 LV, HV and UMS charges'!$B$13:$B$44,MATCH($A86,'Annex 1 LV, HV and UMS charges'!$A$13:$A$44,0)),IF(INDEX('Annex 4 LDNO charges'!$B$12:$B$202,MATCH($A86,'Annex 4 LDNO charges'!$A$12:$A$202,0))=0,"",INDEX('Annex 4 LDNO charges'!$B$12:$B$202,MATCH($A86,'Annex 4 LDNO charges'!$A$12:$A$202,0))))</f>
        <v/>
      </c>
      <c r="C86" s="159">
        <v>0</v>
      </c>
      <c r="D86" s="178"/>
      <c r="E86" s="177">
        <v>0</v>
      </c>
      <c r="F86" s="214"/>
      <c r="G86" s="237">
        <v>3</v>
      </c>
    </row>
    <row r="87" spans="1:7" ht="27.75" customHeight="1" x14ac:dyDescent="0.2">
      <c r="A87" s="160" t="s">
        <v>561</v>
      </c>
      <c r="B87" s="240" t="str">
        <f>IFERROR(INDEX('Annex 1 LV, HV and UMS charges'!$B$13:$B$44,MATCH($A87,'Annex 1 LV, HV and UMS charges'!$A$13:$A$44,0)),IF(INDEX('Annex 4 LDNO charges'!$B$12:$B$202,MATCH($A87,'Annex 4 LDNO charges'!$A$12:$A$202,0))=0,"",INDEX('Annex 4 LDNO charges'!$B$12:$B$202,MATCH($A87,'Annex 4 LDNO charges'!$A$12:$A$202,0))))</f>
        <v/>
      </c>
      <c r="C87" s="159">
        <v>0</v>
      </c>
      <c r="D87" s="178"/>
      <c r="E87" s="177">
        <v>0</v>
      </c>
      <c r="F87" s="214"/>
      <c r="G87" s="237">
        <v>3</v>
      </c>
    </row>
    <row r="88" spans="1:7" ht="27.75" customHeight="1" x14ac:dyDescent="0.2">
      <c r="A88" s="160" t="s">
        <v>562</v>
      </c>
      <c r="B88" s="240" t="str">
        <f>IFERROR(INDEX('Annex 1 LV, HV and UMS charges'!$B$13:$B$44,MATCH($A88,'Annex 1 LV, HV and UMS charges'!$A$13:$A$44,0)),IF(INDEX('Annex 4 LDNO charges'!$B$12:$B$202,MATCH($A88,'Annex 4 LDNO charges'!$A$12:$A$202,0))=0,"",INDEX('Annex 4 LDNO charges'!$B$12:$B$202,MATCH($A88,'Annex 4 LDNO charges'!$A$12:$A$202,0))))</f>
        <v/>
      </c>
      <c r="C88" s="159">
        <v>0</v>
      </c>
      <c r="D88" s="178"/>
      <c r="E88" s="177">
        <v>0</v>
      </c>
      <c r="F88" s="214"/>
      <c r="G88" s="237">
        <v>3</v>
      </c>
    </row>
    <row r="89" spans="1:7" ht="27.75" customHeight="1" x14ac:dyDescent="0.2">
      <c r="A89" s="160" t="s">
        <v>563</v>
      </c>
      <c r="B89" s="240" t="str">
        <f>IFERROR(INDEX('Annex 1 LV, HV and UMS charges'!$B$13:$B$44,MATCH($A89,'Annex 1 LV, HV and UMS charges'!$A$13:$A$44,0)),IF(INDEX('Annex 4 LDNO charges'!$B$12:$B$202,MATCH($A89,'Annex 4 LDNO charges'!$A$12:$A$202,0))=0,"",INDEX('Annex 4 LDNO charges'!$B$12:$B$202,MATCH($A89,'Annex 4 LDNO charges'!$A$12:$A$202,0))))</f>
        <v/>
      </c>
      <c r="C89" s="159">
        <v>0</v>
      </c>
      <c r="D89" s="178"/>
      <c r="E89" s="177">
        <v>0</v>
      </c>
      <c r="F89" s="214"/>
      <c r="G89" s="237">
        <v>3</v>
      </c>
    </row>
    <row r="90" spans="1:7" ht="27.75" customHeight="1" x14ac:dyDescent="0.2">
      <c r="A90" s="160" t="s">
        <v>564</v>
      </c>
      <c r="B90" s="240" t="str">
        <f>IFERROR(INDEX('Annex 1 LV, HV and UMS charges'!$B$13:$B$44,MATCH($A90,'Annex 1 LV, HV and UMS charges'!$A$13:$A$44,0)),IF(INDEX('Annex 4 LDNO charges'!$B$12:$B$202,MATCH($A90,'Annex 4 LDNO charges'!$A$12:$A$202,0))=0,"",INDEX('Annex 4 LDNO charges'!$B$12:$B$202,MATCH($A90,'Annex 4 LDNO charges'!$A$12:$A$202,0))))</f>
        <v/>
      </c>
      <c r="C90" s="159">
        <v>0</v>
      </c>
      <c r="D90" s="178"/>
      <c r="E90" s="177">
        <v>0</v>
      </c>
      <c r="F90" s="214"/>
      <c r="G90" s="237">
        <v>3</v>
      </c>
    </row>
    <row r="91" spans="1:7" ht="27.75" customHeight="1" x14ac:dyDescent="0.2">
      <c r="A91" s="160" t="s">
        <v>565</v>
      </c>
      <c r="B91" s="240" t="str">
        <f>IFERROR(INDEX('Annex 1 LV, HV and UMS charges'!$B$13:$B$44,MATCH($A91,'Annex 1 LV, HV and UMS charges'!$A$13:$A$44,0)),IF(INDEX('Annex 4 LDNO charges'!$B$12:$B$202,MATCH($A91,'Annex 4 LDNO charges'!$A$12:$A$202,0))=0,"",INDEX('Annex 4 LDNO charges'!$B$12:$B$202,MATCH($A91,'Annex 4 LDNO charges'!$A$12:$A$202,0))))</f>
        <v/>
      </c>
      <c r="C91" s="159">
        <v>0</v>
      </c>
      <c r="D91" s="178"/>
      <c r="E91" s="177">
        <v>0</v>
      </c>
      <c r="F91" s="214"/>
      <c r="G91" s="237">
        <v>3</v>
      </c>
    </row>
    <row r="92" spans="1:7" ht="27.75" customHeight="1" x14ac:dyDescent="0.2">
      <c r="A92" s="160" t="s">
        <v>566</v>
      </c>
      <c r="B92" s="240" t="str">
        <f>IFERROR(INDEX('Annex 1 LV, HV and UMS charges'!$B$13:$B$44,MATCH($A92,'Annex 1 LV, HV and UMS charges'!$A$13:$A$44,0)),IF(INDEX('Annex 4 LDNO charges'!$B$12:$B$202,MATCH($A92,'Annex 4 LDNO charges'!$A$12:$A$202,0))=0,"",INDEX('Annex 4 LDNO charges'!$B$12:$B$202,MATCH($A92,'Annex 4 LDNO charges'!$A$12:$A$202,0))))</f>
        <v/>
      </c>
      <c r="C92" s="159">
        <v>0</v>
      </c>
      <c r="D92" s="178"/>
      <c r="E92" s="177">
        <v>0</v>
      </c>
      <c r="F92" s="214"/>
      <c r="G92" s="237">
        <v>3</v>
      </c>
    </row>
    <row r="93" spans="1:7" ht="27.75" customHeight="1" x14ac:dyDescent="0.2">
      <c r="A93" s="160" t="s">
        <v>567</v>
      </c>
      <c r="B93" s="240" t="str">
        <f>IFERROR(INDEX('Annex 1 LV, HV and UMS charges'!$B$13:$B$44,MATCH($A93,'Annex 1 LV, HV and UMS charges'!$A$13:$A$44,0)),IF(INDEX('Annex 4 LDNO charges'!$B$12:$B$202,MATCH($A93,'Annex 4 LDNO charges'!$A$12:$A$202,0))=0,"",INDEX('Annex 4 LDNO charges'!$B$12:$B$202,MATCH($A93,'Annex 4 LDNO charges'!$A$12:$A$202,0))))</f>
        <v/>
      </c>
      <c r="C93" s="159">
        <v>0</v>
      </c>
      <c r="D93" s="178"/>
      <c r="E93" s="177">
        <v>0</v>
      </c>
      <c r="F93" s="214"/>
      <c r="G93" s="237">
        <v>3</v>
      </c>
    </row>
    <row r="94" spans="1:7" ht="27.75" customHeight="1" x14ac:dyDescent="0.2">
      <c r="A94" s="160" t="s">
        <v>568</v>
      </c>
      <c r="B94" s="240" t="str">
        <f>IFERROR(INDEX('Annex 1 LV, HV and UMS charges'!$B$13:$B$44,MATCH($A94,'Annex 1 LV, HV and UMS charges'!$A$13:$A$44,0)),IF(INDEX('Annex 4 LDNO charges'!$B$12:$B$202,MATCH($A94,'Annex 4 LDNO charges'!$A$12:$A$202,0))=0,"",INDEX('Annex 4 LDNO charges'!$B$12:$B$202,MATCH($A94,'Annex 4 LDNO charges'!$A$12:$A$202,0))))</f>
        <v/>
      </c>
      <c r="C94" s="159">
        <v>0</v>
      </c>
      <c r="D94" s="178"/>
      <c r="E94" s="177">
        <v>0</v>
      </c>
      <c r="F94" s="214"/>
      <c r="G94" s="237">
        <v>3</v>
      </c>
    </row>
    <row r="95" spans="1:7" ht="27.75" customHeight="1" x14ac:dyDescent="0.2">
      <c r="A95" s="160" t="s">
        <v>569</v>
      </c>
      <c r="B95" s="240" t="str">
        <f>IFERROR(INDEX('Annex 1 LV, HV and UMS charges'!$B$13:$B$44,MATCH($A95,'Annex 1 LV, HV and UMS charges'!$A$13:$A$44,0)),IF(INDEX('Annex 4 LDNO charges'!$B$12:$B$202,MATCH($A95,'Annex 4 LDNO charges'!$A$12:$A$202,0))=0,"",INDEX('Annex 4 LDNO charges'!$B$12:$B$202,MATCH($A95,'Annex 4 LDNO charges'!$A$12:$A$202,0))))</f>
        <v/>
      </c>
      <c r="C95" s="159">
        <v>0</v>
      </c>
      <c r="D95" s="178"/>
      <c r="E95" s="177">
        <v>0</v>
      </c>
      <c r="F95" s="214"/>
      <c r="G95" s="237">
        <v>3</v>
      </c>
    </row>
    <row r="96" spans="1:7" ht="27.75" customHeight="1" x14ac:dyDescent="0.2">
      <c r="A96" s="160" t="s">
        <v>570</v>
      </c>
      <c r="B96" s="240" t="str">
        <f>IFERROR(INDEX('Annex 1 LV, HV and UMS charges'!$B$13:$B$44,MATCH($A96,'Annex 1 LV, HV and UMS charges'!$A$13:$A$44,0)),IF(INDEX('Annex 4 LDNO charges'!$B$12:$B$202,MATCH($A96,'Annex 4 LDNO charges'!$A$12:$A$202,0))=0,"",INDEX('Annex 4 LDNO charges'!$B$12:$B$202,MATCH($A96,'Annex 4 LDNO charges'!$A$12:$A$202,0))))</f>
        <v/>
      </c>
      <c r="C96" s="159">
        <v>0</v>
      </c>
      <c r="D96" s="178"/>
      <c r="E96" s="177">
        <v>0</v>
      </c>
      <c r="F96" s="214"/>
      <c r="G96" s="237">
        <v>3</v>
      </c>
    </row>
    <row r="97" spans="1:7" ht="27.75" customHeight="1" x14ac:dyDescent="0.2">
      <c r="A97" s="160" t="s">
        <v>571</v>
      </c>
      <c r="B97" s="240" t="str">
        <f>IFERROR(INDEX('Annex 1 LV, HV and UMS charges'!$B$13:$B$44,MATCH($A97,'Annex 1 LV, HV and UMS charges'!$A$13:$A$44,0)),IF(INDEX('Annex 4 LDNO charges'!$B$12:$B$202,MATCH($A97,'Annex 4 LDNO charges'!$A$12:$A$202,0))=0,"",INDEX('Annex 4 LDNO charges'!$B$12:$B$202,MATCH($A97,'Annex 4 LDNO charges'!$A$12:$A$202,0))))</f>
        <v/>
      </c>
      <c r="C97" s="159">
        <v>0</v>
      </c>
      <c r="D97" s="178"/>
      <c r="E97" s="177">
        <v>0</v>
      </c>
      <c r="F97" s="214"/>
      <c r="G97" s="237">
        <v>3</v>
      </c>
    </row>
    <row r="98" spans="1:7" ht="27.75" customHeight="1" x14ac:dyDescent="0.2">
      <c r="A98" s="160" t="s">
        <v>572</v>
      </c>
      <c r="B98" s="240" t="str">
        <f>IFERROR(INDEX('Annex 1 LV, HV and UMS charges'!$B$13:$B$44,MATCH($A98,'Annex 1 LV, HV and UMS charges'!$A$13:$A$44,0)),IF(INDEX('Annex 4 LDNO charges'!$B$12:$B$202,MATCH($A98,'Annex 4 LDNO charges'!$A$12:$A$202,0))=0,"",INDEX('Annex 4 LDNO charges'!$B$12:$B$202,MATCH($A98,'Annex 4 LDNO charges'!$A$12:$A$202,0))))</f>
        <v/>
      </c>
      <c r="C98" s="159">
        <v>0</v>
      </c>
      <c r="D98" s="178"/>
      <c r="E98" s="177">
        <v>0</v>
      </c>
      <c r="F98" s="214"/>
      <c r="G98" s="237">
        <v>3</v>
      </c>
    </row>
    <row r="99" spans="1:7" ht="27.75" customHeight="1" x14ac:dyDescent="0.2">
      <c r="A99" s="160" t="s">
        <v>573</v>
      </c>
      <c r="B99" s="240" t="str">
        <f>IFERROR(INDEX('Annex 1 LV, HV and UMS charges'!$B$13:$B$44,MATCH($A99,'Annex 1 LV, HV and UMS charges'!$A$13:$A$44,0)),IF(INDEX('Annex 4 LDNO charges'!$B$12:$B$202,MATCH($A99,'Annex 4 LDNO charges'!$A$12:$A$202,0))=0,"",INDEX('Annex 4 LDNO charges'!$B$12:$B$202,MATCH($A99,'Annex 4 LDNO charges'!$A$12:$A$202,0))))</f>
        <v/>
      </c>
      <c r="C99" s="159">
        <v>0</v>
      </c>
      <c r="D99" s="178"/>
      <c r="E99" s="177">
        <v>0</v>
      </c>
      <c r="F99" s="214"/>
      <c r="G99" s="237">
        <v>3</v>
      </c>
    </row>
    <row r="100" spans="1:7" ht="27.75" customHeight="1" x14ac:dyDescent="0.2">
      <c r="A100" s="160" t="s">
        <v>668</v>
      </c>
      <c r="B100" s="240" t="e">
        <f>IFERROR(INDEX('Annex 1 LV, HV and UMS charges'!$B$13:$B$44,MATCH($A100,'Annex 1 LV, HV and UMS charges'!$A$13:$A$44,0)),IF(INDEX('Annex 4 LDNO charges'!$B$12:$B$202,MATCH($A100,'Annex 4 LDNO charges'!$A$12:$A$202,0))=0,"",INDEX('Annex 4 LDNO charges'!$B$12:$B$202,MATCH($A100,'Annex 4 LDNO charges'!$A$12:$A$202,0))))</f>
        <v>#N/A</v>
      </c>
      <c r="C100" s="176" t="s">
        <v>596</v>
      </c>
      <c r="D100" s="177">
        <v>0</v>
      </c>
      <c r="E100" s="177">
        <v>0</v>
      </c>
      <c r="F100" s="214"/>
      <c r="G100" s="237">
        <v>3</v>
      </c>
    </row>
    <row r="101" spans="1:7" ht="27.75" customHeight="1" x14ac:dyDescent="0.2">
      <c r="A101" s="160" t="s">
        <v>640</v>
      </c>
      <c r="B101" s="240" t="str">
        <f>IFERROR(INDEX('Annex 1 LV, HV and UMS charges'!$B$13:$B$44,MATCH($A101,'Annex 1 LV, HV and UMS charges'!$A$13:$A$44,0)),IF(INDEX('Annex 4 LDNO charges'!$B$12:$B$202,MATCH($A101,'Annex 4 LDNO charges'!$A$12:$A$202,0))=0,"",INDEX('Annex 4 LDNO charges'!$B$12:$B$202,MATCH($A101,'Annex 4 LDNO charges'!$A$12:$A$202,0))))</f>
        <v/>
      </c>
      <c r="C101" s="159" t="s">
        <v>595</v>
      </c>
      <c r="D101" s="178"/>
      <c r="E101" s="177">
        <v>0</v>
      </c>
      <c r="F101" s="214"/>
      <c r="G101" s="237">
        <v>4</v>
      </c>
    </row>
    <row r="102" spans="1:7" ht="27.75" customHeight="1" x14ac:dyDescent="0.2">
      <c r="A102" s="160" t="s">
        <v>641</v>
      </c>
      <c r="B102" s="240" t="str">
        <f>IFERROR(INDEX('Annex 1 LV, HV and UMS charges'!$B$13:$B$44,MATCH($A102,'Annex 1 LV, HV and UMS charges'!$A$13:$A$44,0)),IF(INDEX('Annex 4 LDNO charges'!$B$12:$B$202,MATCH($A102,'Annex 4 LDNO charges'!$A$12:$A$202,0))=0,"",INDEX('Annex 4 LDNO charges'!$B$12:$B$202,MATCH($A102,'Annex 4 LDNO charges'!$A$12:$A$202,0))))</f>
        <v/>
      </c>
      <c r="C102" s="159" t="s">
        <v>595</v>
      </c>
      <c r="D102" s="178"/>
      <c r="E102" s="177">
        <v>0</v>
      </c>
      <c r="F102" s="214"/>
      <c r="G102" s="237">
        <v>4</v>
      </c>
    </row>
    <row r="103" spans="1:7" ht="27.75" customHeight="1" x14ac:dyDescent="0.2">
      <c r="A103" s="160" t="s">
        <v>642</v>
      </c>
      <c r="B103" s="240" t="str">
        <f>IFERROR(INDEX('Annex 1 LV, HV and UMS charges'!$B$13:$B$44,MATCH($A103,'Annex 1 LV, HV and UMS charges'!$A$13:$A$44,0)),IF(INDEX('Annex 4 LDNO charges'!$B$12:$B$202,MATCH($A103,'Annex 4 LDNO charges'!$A$12:$A$202,0))=0,"",INDEX('Annex 4 LDNO charges'!$B$12:$B$202,MATCH($A103,'Annex 4 LDNO charges'!$A$12:$A$202,0))))</f>
        <v/>
      </c>
      <c r="C103" s="159" t="s">
        <v>595</v>
      </c>
      <c r="D103" s="178"/>
      <c r="E103" s="177">
        <v>0</v>
      </c>
      <c r="F103" s="214"/>
      <c r="G103" s="237">
        <v>4</v>
      </c>
    </row>
    <row r="104" spans="1:7" ht="27.75" customHeight="1" x14ac:dyDescent="0.2">
      <c r="A104" s="160" t="s">
        <v>643</v>
      </c>
      <c r="B104" s="240" t="str">
        <f>IFERROR(INDEX('Annex 1 LV, HV and UMS charges'!$B$13:$B$44,MATCH($A104,'Annex 1 LV, HV and UMS charges'!$A$13:$A$44,0)),IF(INDEX('Annex 4 LDNO charges'!$B$12:$B$202,MATCH($A104,'Annex 4 LDNO charges'!$A$12:$A$202,0))=0,"",INDEX('Annex 4 LDNO charges'!$B$12:$B$202,MATCH($A104,'Annex 4 LDNO charges'!$A$12:$A$202,0))))</f>
        <v/>
      </c>
      <c r="C104" s="159" t="s">
        <v>595</v>
      </c>
      <c r="D104" s="178"/>
      <c r="E104" s="177">
        <v>0</v>
      </c>
      <c r="F104" s="214"/>
      <c r="G104" s="237">
        <v>4</v>
      </c>
    </row>
    <row r="105" spans="1:7" ht="27.75" customHeight="1" x14ac:dyDescent="0.2">
      <c r="A105" s="160" t="s">
        <v>644</v>
      </c>
      <c r="B105" s="240" t="str">
        <f>IFERROR(INDEX('Annex 1 LV, HV and UMS charges'!$B$13:$B$44,MATCH($A105,'Annex 1 LV, HV and UMS charges'!$A$13:$A$44,0)),IF(INDEX('Annex 4 LDNO charges'!$B$12:$B$202,MATCH($A105,'Annex 4 LDNO charges'!$A$12:$A$202,0))=0,"",INDEX('Annex 4 LDNO charges'!$B$12:$B$202,MATCH($A105,'Annex 4 LDNO charges'!$A$12:$A$202,0))))</f>
        <v/>
      </c>
      <c r="C105" s="159" t="s">
        <v>595</v>
      </c>
      <c r="D105" s="178"/>
      <c r="E105" s="177">
        <v>0</v>
      </c>
      <c r="F105" s="214"/>
      <c r="G105" s="237">
        <v>4</v>
      </c>
    </row>
    <row r="106" spans="1:7" ht="27.75" customHeight="1" x14ac:dyDescent="0.2">
      <c r="A106" s="160" t="s">
        <v>544</v>
      </c>
      <c r="B106" s="240" t="str">
        <f>IFERROR(INDEX('Annex 1 LV, HV and UMS charges'!$B$13:$B$44,MATCH($A106,'Annex 1 LV, HV and UMS charges'!$A$13:$A$44,0)),IF(INDEX('Annex 4 LDNO charges'!$B$12:$B$202,MATCH($A106,'Annex 4 LDNO charges'!$A$12:$A$202,0))=0,"",INDEX('Annex 4 LDNO charges'!$B$12:$B$202,MATCH($A106,'Annex 4 LDNO charges'!$A$12:$A$202,0))))</f>
        <v/>
      </c>
      <c r="C106" s="159">
        <v>0</v>
      </c>
      <c r="D106" s="178"/>
      <c r="E106" s="177">
        <v>0</v>
      </c>
      <c r="F106" s="214"/>
      <c r="G106" s="237">
        <v>4</v>
      </c>
    </row>
    <row r="107" spans="1:7" ht="27.75" customHeight="1" x14ac:dyDescent="0.2">
      <c r="A107" s="160" t="s">
        <v>545</v>
      </c>
      <c r="B107" s="240" t="str">
        <f>IFERROR(INDEX('Annex 1 LV, HV and UMS charges'!$B$13:$B$44,MATCH($A107,'Annex 1 LV, HV and UMS charges'!$A$13:$A$44,0)),IF(INDEX('Annex 4 LDNO charges'!$B$12:$B$202,MATCH($A107,'Annex 4 LDNO charges'!$A$12:$A$202,0))=0,"",INDEX('Annex 4 LDNO charges'!$B$12:$B$202,MATCH($A107,'Annex 4 LDNO charges'!$A$12:$A$202,0))))</f>
        <v/>
      </c>
      <c r="C107" s="159">
        <v>0</v>
      </c>
      <c r="D107" s="178"/>
      <c r="E107" s="177">
        <v>0</v>
      </c>
      <c r="F107" s="214"/>
      <c r="G107" s="237">
        <v>4</v>
      </c>
    </row>
    <row r="108" spans="1:7" ht="27.75" customHeight="1" x14ac:dyDescent="0.2">
      <c r="A108" s="160" t="s">
        <v>546</v>
      </c>
      <c r="B108" s="240" t="str">
        <f>IFERROR(INDEX('Annex 1 LV, HV and UMS charges'!$B$13:$B$44,MATCH($A108,'Annex 1 LV, HV and UMS charges'!$A$13:$A$44,0)),IF(INDEX('Annex 4 LDNO charges'!$B$12:$B$202,MATCH($A108,'Annex 4 LDNO charges'!$A$12:$A$202,0))=0,"",INDEX('Annex 4 LDNO charges'!$B$12:$B$202,MATCH($A108,'Annex 4 LDNO charges'!$A$12:$A$202,0))))</f>
        <v/>
      </c>
      <c r="C108" s="159">
        <v>0</v>
      </c>
      <c r="D108" s="178"/>
      <c r="E108" s="177">
        <v>0</v>
      </c>
      <c r="F108" s="214"/>
      <c r="G108" s="237">
        <v>4</v>
      </c>
    </row>
    <row r="109" spans="1:7" ht="27.75" customHeight="1" x14ac:dyDescent="0.2">
      <c r="A109" s="160" t="s">
        <v>547</v>
      </c>
      <c r="B109" s="240" t="str">
        <f>IFERROR(INDEX('Annex 1 LV, HV and UMS charges'!$B$13:$B$44,MATCH($A109,'Annex 1 LV, HV and UMS charges'!$A$13:$A$44,0)),IF(INDEX('Annex 4 LDNO charges'!$B$12:$B$202,MATCH($A109,'Annex 4 LDNO charges'!$A$12:$A$202,0))=0,"",INDEX('Annex 4 LDNO charges'!$B$12:$B$202,MATCH($A109,'Annex 4 LDNO charges'!$A$12:$A$202,0))))</f>
        <v/>
      </c>
      <c r="C109" s="159">
        <v>0</v>
      </c>
      <c r="D109" s="178"/>
      <c r="E109" s="177">
        <v>0</v>
      </c>
      <c r="F109" s="214"/>
      <c r="G109" s="237">
        <v>4</v>
      </c>
    </row>
    <row r="110" spans="1:7" ht="27.75" customHeight="1" x14ac:dyDescent="0.2">
      <c r="A110" s="160" t="s">
        <v>548</v>
      </c>
      <c r="B110" s="240" t="str">
        <f>IFERROR(INDEX('Annex 1 LV, HV and UMS charges'!$B$13:$B$44,MATCH($A110,'Annex 1 LV, HV and UMS charges'!$A$13:$A$44,0)),IF(INDEX('Annex 4 LDNO charges'!$B$12:$B$202,MATCH($A110,'Annex 4 LDNO charges'!$A$12:$A$202,0))=0,"",INDEX('Annex 4 LDNO charges'!$B$12:$B$202,MATCH($A110,'Annex 4 LDNO charges'!$A$12:$A$202,0))))</f>
        <v/>
      </c>
      <c r="C110" s="159">
        <v>0</v>
      </c>
      <c r="D110" s="178"/>
      <c r="E110" s="177">
        <v>0</v>
      </c>
      <c r="F110" s="214"/>
      <c r="G110" s="237">
        <v>4</v>
      </c>
    </row>
    <row r="111" spans="1:7" ht="27.75" customHeight="1" x14ac:dyDescent="0.2">
      <c r="A111" s="160" t="s">
        <v>549</v>
      </c>
      <c r="B111" s="240" t="str">
        <f>IFERROR(INDEX('Annex 1 LV, HV and UMS charges'!$B$13:$B$44,MATCH($A111,'Annex 1 LV, HV and UMS charges'!$A$13:$A$44,0)),IF(INDEX('Annex 4 LDNO charges'!$B$12:$B$202,MATCH($A111,'Annex 4 LDNO charges'!$A$12:$A$202,0))=0,"",INDEX('Annex 4 LDNO charges'!$B$12:$B$202,MATCH($A111,'Annex 4 LDNO charges'!$A$12:$A$202,0))))</f>
        <v/>
      </c>
      <c r="C111" s="159">
        <v>0</v>
      </c>
      <c r="D111" s="178"/>
      <c r="E111" s="177">
        <v>0</v>
      </c>
      <c r="F111" s="214"/>
      <c r="G111" s="237">
        <v>4</v>
      </c>
    </row>
    <row r="112" spans="1:7" ht="27.75" customHeight="1" x14ac:dyDescent="0.2">
      <c r="A112" s="160" t="s">
        <v>550</v>
      </c>
      <c r="B112" s="240" t="str">
        <f>IFERROR(INDEX('Annex 1 LV, HV and UMS charges'!$B$13:$B$44,MATCH($A112,'Annex 1 LV, HV and UMS charges'!$A$13:$A$44,0)),IF(INDEX('Annex 4 LDNO charges'!$B$12:$B$202,MATCH($A112,'Annex 4 LDNO charges'!$A$12:$A$202,0))=0,"",INDEX('Annex 4 LDNO charges'!$B$12:$B$202,MATCH($A112,'Annex 4 LDNO charges'!$A$12:$A$202,0))))</f>
        <v/>
      </c>
      <c r="C112" s="159">
        <v>0</v>
      </c>
      <c r="D112" s="178"/>
      <c r="E112" s="177">
        <v>0</v>
      </c>
      <c r="F112" s="214"/>
      <c r="G112" s="237">
        <v>4</v>
      </c>
    </row>
    <row r="113" spans="1:7" ht="27.75" customHeight="1" x14ac:dyDescent="0.2">
      <c r="A113" s="160" t="s">
        <v>551</v>
      </c>
      <c r="B113" s="240" t="str">
        <f>IFERROR(INDEX('Annex 1 LV, HV and UMS charges'!$B$13:$B$44,MATCH($A113,'Annex 1 LV, HV and UMS charges'!$A$13:$A$44,0)),IF(INDEX('Annex 4 LDNO charges'!$B$12:$B$202,MATCH($A113,'Annex 4 LDNO charges'!$A$12:$A$202,0))=0,"",INDEX('Annex 4 LDNO charges'!$B$12:$B$202,MATCH($A113,'Annex 4 LDNO charges'!$A$12:$A$202,0))))</f>
        <v/>
      </c>
      <c r="C113" s="159">
        <v>0</v>
      </c>
      <c r="D113" s="178"/>
      <c r="E113" s="177">
        <v>0</v>
      </c>
      <c r="F113" s="214"/>
      <c r="G113" s="237">
        <v>4</v>
      </c>
    </row>
    <row r="114" spans="1:7" ht="27.75" customHeight="1" x14ac:dyDescent="0.2">
      <c r="A114" s="160" t="s">
        <v>552</v>
      </c>
      <c r="B114" s="240" t="str">
        <f>IFERROR(INDEX('Annex 1 LV, HV and UMS charges'!$B$13:$B$44,MATCH($A114,'Annex 1 LV, HV and UMS charges'!$A$13:$A$44,0)),IF(INDEX('Annex 4 LDNO charges'!$B$12:$B$202,MATCH($A114,'Annex 4 LDNO charges'!$A$12:$A$202,0))=0,"",INDEX('Annex 4 LDNO charges'!$B$12:$B$202,MATCH($A114,'Annex 4 LDNO charges'!$A$12:$A$202,0))))</f>
        <v/>
      </c>
      <c r="C114" s="159">
        <v>0</v>
      </c>
      <c r="D114" s="178"/>
      <c r="E114" s="177">
        <v>0</v>
      </c>
      <c r="F114" s="214"/>
      <c r="G114" s="237">
        <v>4</v>
      </c>
    </row>
    <row r="115" spans="1:7" ht="27.75" customHeight="1" x14ac:dyDescent="0.2">
      <c r="A115" s="160" t="s">
        <v>553</v>
      </c>
      <c r="B115" s="240" t="str">
        <f>IFERROR(INDEX('Annex 1 LV, HV and UMS charges'!$B$13:$B$44,MATCH($A115,'Annex 1 LV, HV and UMS charges'!$A$13:$A$44,0)),IF(INDEX('Annex 4 LDNO charges'!$B$12:$B$202,MATCH($A115,'Annex 4 LDNO charges'!$A$12:$A$202,0))=0,"",INDEX('Annex 4 LDNO charges'!$B$12:$B$202,MATCH($A115,'Annex 4 LDNO charges'!$A$12:$A$202,0))))</f>
        <v/>
      </c>
      <c r="C115" s="159">
        <v>0</v>
      </c>
      <c r="D115" s="178"/>
      <c r="E115" s="177">
        <v>0</v>
      </c>
      <c r="F115" s="214"/>
      <c r="G115" s="237">
        <v>4</v>
      </c>
    </row>
    <row r="116" spans="1:7" ht="27.75" customHeight="1" x14ac:dyDescent="0.2">
      <c r="A116" s="160" t="s">
        <v>554</v>
      </c>
      <c r="B116" s="240" t="str">
        <f>IFERROR(INDEX('Annex 1 LV, HV and UMS charges'!$B$13:$B$44,MATCH($A116,'Annex 1 LV, HV and UMS charges'!$A$13:$A$44,0)),IF(INDEX('Annex 4 LDNO charges'!$B$12:$B$202,MATCH($A116,'Annex 4 LDNO charges'!$A$12:$A$202,0))=0,"",INDEX('Annex 4 LDNO charges'!$B$12:$B$202,MATCH($A116,'Annex 4 LDNO charges'!$A$12:$A$202,0))))</f>
        <v/>
      </c>
      <c r="C116" s="159">
        <v>0</v>
      </c>
      <c r="D116" s="178"/>
      <c r="E116" s="177">
        <v>0</v>
      </c>
      <c r="F116" s="214"/>
      <c r="G116" s="237">
        <v>4</v>
      </c>
    </row>
    <row r="117" spans="1:7" ht="27.75" customHeight="1" x14ac:dyDescent="0.2">
      <c r="A117" s="160" t="s">
        <v>555</v>
      </c>
      <c r="B117" s="240" t="str">
        <f>IFERROR(INDEX('Annex 1 LV, HV and UMS charges'!$B$13:$B$44,MATCH($A117,'Annex 1 LV, HV and UMS charges'!$A$13:$A$44,0)),IF(INDEX('Annex 4 LDNO charges'!$B$12:$B$202,MATCH($A117,'Annex 4 LDNO charges'!$A$12:$A$202,0))=0,"",INDEX('Annex 4 LDNO charges'!$B$12:$B$202,MATCH($A117,'Annex 4 LDNO charges'!$A$12:$A$202,0))))</f>
        <v/>
      </c>
      <c r="C117" s="159">
        <v>0</v>
      </c>
      <c r="D117" s="178"/>
      <c r="E117" s="177">
        <v>0</v>
      </c>
      <c r="F117" s="214"/>
      <c r="G117" s="237">
        <v>4</v>
      </c>
    </row>
    <row r="118" spans="1:7" ht="27.75" customHeight="1" x14ac:dyDescent="0.2">
      <c r="A118" s="160" t="s">
        <v>556</v>
      </c>
      <c r="B118" s="240" t="str">
        <f>IFERROR(INDEX('Annex 1 LV, HV and UMS charges'!$B$13:$B$44,MATCH($A118,'Annex 1 LV, HV and UMS charges'!$A$13:$A$44,0)),IF(INDEX('Annex 4 LDNO charges'!$B$12:$B$202,MATCH($A118,'Annex 4 LDNO charges'!$A$12:$A$202,0))=0,"",INDEX('Annex 4 LDNO charges'!$B$12:$B$202,MATCH($A118,'Annex 4 LDNO charges'!$A$12:$A$202,0))))</f>
        <v/>
      </c>
      <c r="C118" s="159">
        <v>0</v>
      </c>
      <c r="D118" s="178"/>
      <c r="E118" s="177">
        <v>0</v>
      </c>
      <c r="F118" s="214"/>
      <c r="G118" s="237">
        <v>4</v>
      </c>
    </row>
    <row r="119" spans="1:7" ht="27.75" customHeight="1" x14ac:dyDescent="0.2">
      <c r="A119" s="160" t="s">
        <v>557</v>
      </c>
      <c r="B119" s="240" t="str">
        <f>IFERROR(INDEX('Annex 1 LV, HV and UMS charges'!$B$13:$B$44,MATCH($A119,'Annex 1 LV, HV and UMS charges'!$A$13:$A$44,0)),IF(INDEX('Annex 4 LDNO charges'!$B$12:$B$202,MATCH($A119,'Annex 4 LDNO charges'!$A$12:$A$202,0))=0,"",INDEX('Annex 4 LDNO charges'!$B$12:$B$202,MATCH($A119,'Annex 4 LDNO charges'!$A$12:$A$202,0))))</f>
        <v/>
      </c>
      <c r="C119" s="159">
        <v>0</v>
      </c>
      <c r="D119" s="178"/>
      <c r="E119" s="177">
        <v>0</v>
      </c>
      <c r="F119" s="214"/>
      <c r="G119" s="237">
        <v>4</v>
      </c>
    </row>
    <row r="120" spans="1:7" ht="27.75" customHeight="1" x14ac:dyDescent="0.2">
      <c r="A120" s="160" t="s">
        <v>558</v>
      </c>
      <c r="B120" s="240" t="str">
        <f>IFERROR(INDEX('Annex 1 LV, HV and UMS charges'!$B$13:$B$44,MATCH($A120,'Annex 1 LV, HV and UMS charges'!$A$13:$A$44,0)),IF(INDEX('Annex 4 LDNO charges'!$B$12:$B$202,MATCH($A120,'Annex 4 LDNO charges'!$A$12:$A$202,0))=0,"",INDEX('Annex 4 LDNO charges'!$B$12:$B$202,MATCH($A120,'Annex 4 LDNO charges'!$A$12:$A$202,0))))</f>
        <v/>
      </c>
      <c r="C120" s="159">
        <v>0</v>
      </c>
      <c r="D120" s="178"/>
      <c r="E120" s="177">
        <v>0</v>
      </c>
      <c r="F120" s="214"/>
      <c r="G120" s="237">
        <v>4</v>
      </c>
    </row>
    <row r="121" spans="1:7" ht="27.75" customHeight="1" x14ac:dyDescent="0.2">
      <c r="A121" s="160" t="s">
        <v>669</v>
      </c>
      <c r="B121" s="240" t="e">
        <f>IFERROR(INDEX('Annex 1 LV, HV and UMS charges'!$B$13:$B$44,MATCH($A121,'Annex 1 LV, HV and UMS charges'!$A$13:$A$44,0)),IF(INDEX('Annex 4 LDNO charges'!$B$12:$B$202,MATCH($A121,'Annex 4 LDNO charges'!$A$12:$A$202,0))=0,"",INDEX('Annex 4 LDNO charges'!$B$12:$B$202,MATCH($A121,'Annex 4 LDNO charges'!$A$12:$A$202,0))))</f>
        <v>#N/A</v>
      </c>
      <c r="C121" s="176" t="s">
        <v>596</v>
      </c>
      <c r="D121" s="177">
        <v>0</v>
      </c>
      <c r="E121" s="177">
        <v>0</v>
      </c>
      <c r="F121" s="214"/>
      <c r="G121" s="237">
        <v>4</v>
      </c>
    </row>
    <row r="122" spans="1:7" ht="27.75" customHeight="1" x14ac:dyDescent="0.2">
      <c r="A122" s="160" t="s">
        <v>646</v>
      </c>
      <c r="B122" s="240" t="str">
        <f>IFERROR(INDEX('Annex 1 LV, HV and UMS charges'!$B$13:$B$44,MATCH($A122,'Annex 1 LV, HV and UMS charges'!$A$13:$A$44,0)),IF(INDEX('Annex 4 LDNO charges'!$B$12:$B$202,MATCH($A122,'Annex 4 LDNO charges'!$A$12:$A$202,0))=0,"",INDEX('Annex 4 LDNO charges'!$B$12:$B$202,MATCH($A122,'Annex 4 LDNO charges'!$A$12:$A$202,0))))</f>
        <v/>
      </c>
      <c r="C122" s="159" t="s">
        <v>595</v>
      </c>
      <c r="D122" s="178"/>
      <c r="E122" s="177">
        <v>0</v>
      </c>
      <c r="F122" s="214"/>
      <c r="G122" s="237">
        <v>4</v>
      </c>
    </row>
    <row r="123" spans="1:7" ht="27.75" customHeight="1" x14ac:dyDescent="0.2">
      <c r="A123" s="160" t="s">
        <v>647</v>
      </c>
      <c r="B123" s="240" t="str">
        <f>IFERROR(INDEX('Annex 1 LV, HV and UMS charges'!$B$13:$B$44,MATCH($A123,'Annex 1 LV, HV and UMS charges'!$A$13:$A$44,0)),IF(INDEX('Annex 4 LDNO charges'!$B$12:$B$202,MATCH($A123,'Annex 4 LDNO charges'!$A$12:$A$202,0))=0,"",INDEX('Annex 4 LDNO charges'!$B$12:$B$202,MATCH($A123,'Annex 4 LDNO charges'!$A$12:$A$202,0))))</f>
        <v/>
      </c>
      <c r="C123" s="159" t="s">
        <v>595</v>
      </c>
      <c r="D123" s="178"/>
      <c r="E123" s="177">
        <v>0</v>
      </c>
      <c r="F123" s="214"/>
      <c r="G123" s="237">
        <v>4</v>
      </c>
    </row>
    <row r="124" spans="1:7" ht="27.75" customHeight="1" x14ac:dyDescent="0.2">
      <c r="A124" s="160" t="s">
        <v>648</v>
      </c>
      <c r="B124" s="240" t="str">
        <f>IFERROR(INDEX('Annex 1 LV, HV and UMS charges'!$B$13:$B$44,MATCH($A124,'Annex 1 LV, HV and UMS charges'!$A$13:$A$44,0)),IF(INDEX('Annex 4 LDNO charges'!$B$12:$B$202,MATCH($A124,'Annex 4 LDNO charges'!$A$12:$A$202,0))=0,"",INDEX('Annex 4 LDNO charges'!$B$12:$B$202,MATCH($A124,'Annex 4 LDNO charges'!$A$12:$A$202,0))))</f>
        <v/>
      </c>
      <c r="C124" s="159" t="s">
        <v>595</v>
      </c>
      <c r="D124" s="178"/>
      <c r="E124" s="177">
        <v>0</v>
      </c>
      <c r="F124" s="214"/>
      <c r="G124" s="237">
        <v>4</v>
      </c>
    </row>
    <row r="125" spans="1:7" ht="27.75" customHeight="1" x14ac:dyDescent="0.2">
      <c r="A125" s="160" t="s">
        <v>649</v>
      </c>
      <c r="B125" s="240" t="str">
        <f>IFERROR(INDEX('Annex 1 LV, HV and UMS charges'!$B$13:$B$44,MATCH($A125,'Annex 1 LV, HV and UMS charges'!$A$13:$A$44,0)),IF(INDEX('Annex 4 LDNO charges'!$B$12:$B$202,MATCH($A125,'Annex 4 LDNO charges'!$A$12:$A$202,0))=0,"",INDEX('Annex 4 LDNO charges'!$B$12:$B$202,MATCH($A125,'Annex 4 LDNO charges'!$A$12:$A$202,0))))</f>
        <v/>
      </c>
      <c r="C125" s="159" t="s">
        <v>595</v>
      </c>
      <c r="D125" s="178"/>
      <c r="E125" s="177">
        <v>0</v>
      </c>
      <c r="F125" s="214"/>
      <c r="G125" s="237">
        <v>4</v>
      </c>
    </row>
    <row r="126" spans="1:7" ht="27.75" customHeight="1" x14ac:dyDescent="0.2">
      <c r="A126" s="160" t="s">
        <v>650</v>
      </c>
      <c r="B126" s="240" t="str">
        <f>IFERROR(INDEX('Annex 1 LV, HV and UMS charges'!$B$13:$B$44,MATCH($A126,'Annex 1 LV, HV and UMS charges'!$A$13:$A$44,0)),IF(INDEX('Annex 4 LDNO charges'!$B$12:$B$202,MATCH($A126,'Annex 4 LDNO charges'!$A$12:$A$202,0))=0,"",INDEX('Annex 4 LDNO charges'!$B$12:$B$202,MATCH($A126,'Annex 4 LDNO charges'!$A$12:$A$202,0))))</f>
        <v/>
      </c>
      <c r="C126" s="159" t="s">
        <v>595</v>
      </c>
      <c r="D126" s="178"/>
      <c r="E126" s="177">
        <v>0</v>
      </c>
      <c r="F126" s="214"/>
      <c r="G126" s="237">
        <v>4</v>
      </c>
    </row>
    <row r="127" spans="1:7" ht="27.75" customHeight="1" x14ac:dyDescent="0.2">
      <c r="A127" s="160" t="s">
        <v>529</v>
      </c>
      <c r="B127" s="240" t="str">
        <f>IFERROR(INDEX('Annex 1 LV, HV and UMS charges'!$B$13:$B$44,MATCH($A127,'Annex 1 LV, HV and UMS charges'!$A$13:$A$44,0)),IF(INDEX('Annex 4 LDNO charges'!$B$12:$B$202,MATCH($A127,'Annex 4 LDNO charges'!$A$12:$A$202,0))=0,"",INDEX('Annex 4 LDNO charges'!$B$12:$B$202,MATCH($A127,'Annex 4 LDNO charges'!$A$12:$A$202,0))))</f>
        <v/>
      </c>
      <c r="C127" s="159">
        <v>0</v>
      </c>
      <c r="D127" s="178"/>
      <c r="E127" s="177">
        <v>0</v>
      </c>
      <c r="F127" s="214"/>
      <c r="G127" s="237">
        <v>4</v>
      </c>
    </row>
    <row r="128" spans="1:7" ht="27.75" customHeight="1" x14ac:dyDescent="0.2">
      <c r="A128" s="160" t="s">
        <v>530</v>
      </c>
      <c r="B128" s="240" t="str">
        <f>IFERROR(INDEX('Annex 1 LV, HV and UMS charges'!$B$13:$B$44,MATCH($A128,'Annex 1 LV, HV and UMS charges'!$A$13:$A$44,0)),IF(INDEX('Annex 4 LDNO charges'!$B$12:$B$202,MATCH($A128,'Annex 4 LDNO charges'!$A$12:$A$202,0))=0,"",INDEX('Annex 4 LDNO charges'!$B$12:$B$202,MATCH($A128,'Annex 4 LDNO charges'!$A$12:$A$202,0))))</f>
        <v/>
      </c>
      <c r="C128" s="159">
        <v>0</v>
      </c>
      <c r="D128" s="178"/>
      <c r="E128" s="177">
        <v>0</v>
      </c>
      <c r="F128" s="214"/>
      <c r="G128" s="237">
        <v>4</v>
      </c>
    </row>
    <row r="129" spans="1:7" ht="27.75" customHeight="1" x14ac:dyDescent="0.2">
      <c r="A129" s="160" t="s">
        <v>531</v>
      </c>
      <c r="B129" s="240" t="str">
        <f>IFERROR(INDEX('Annex 1 LV, HV and UMS charges'!$B$13:$B$44,MATCH($A129,'Annex 1 LV, HV and UMS charges'!$A$13:$A$44,0)),IF(INDEX('Annex 4 LDNO charges'!$B$12:$B$202,MATCH($A129,'Annex 4 LDNO charges'!$A$12:$A$202,0))=0,"",INDEX('Annex 4 LDNO charges'!$B$12:$B$202,MATCH($A129,'Annex 4 LDNO charges'!$A$12:$A$202,0))))</f>
        <v/>
      </c>
      <c r="C129" s="159">
        <v>0</v>
      </c>
      <c r="D129" s="178"/>
      <c r="E129" s="177">
        <v>0</v>
      </c>
      <c r="F129" s="214"/>
      <c r="G129" s="237">
        <v>4</v>
      </c>
    </row>
    <row r="130" spans="1:7" ht="27.75" customHeight="1" x14ac:dyDescent="0.2">
      <c r="A130" s="160" t="s">
        <v>532</v>
      </c>
      <c r="B130" s="240" t="str">
        <f>IFERROR(INDEX('Annex 1 LV, HV and UMS charges'!$B$13:$B$44,MATCH($A130,'Annex 1 LV, HV and UMS charges'!$A$13:$A$44,0)),IF(INDEX('Annex 4 LDNO charges'!$B$12:$B$202,MATCH($A130,'Annex 4 LDNO charges'!$A$12:$A$202,0))=0,"",INDEX('Annex 4 LDNO charges'!$B$12:$B$202,MATCH($A130,'Annex 4 LDNO charges'!$A$12:$A$202,0))))</f>
        <v/>
      </c>
      <c r="C130" s="159">
        <v>0</v>
      </c>
      <c r="D130" s="178"/>
      <c r="E130" s="177">
        <v>0</v>
      </c>
      <c r="F130" s="214"/>
      <c r="G130" s="237">
        <v>4</v>
      </c>
    </row>
    <row r="131" spans="1:7" ht="27.75" customHeight="1" x14ac:dyDescent="0.2">
      <c r="A131" s="160" t="s">
        <v>533</v>
      </c>
      <c r="B131" s="240" t="str">
        <f>IFERROR(INDEX('Annex 1 LV, HV and UMS charges'!$B$13:$B$44,MATCH($A131,'Annex 1 LV, HV and UMS charges'!$A$13:$A$44,0)),IF(INDEX('Annex 4 LDNO charges'!$B$12:$B$202,MATCH($A131,'Annex 4 LDNO charges'!$A$12:$A$202,0))=0,"",INDEX('Annex 4 LDNO charges'!$B$12:$B$202,MATCH($A131,'Annex 4 LDNO charges'!$A$12:$A$202,0))))</f>
        <v/>
      </c>
      <c r="C131" s="159">
        <v>0</v>
      </c>
      <c r="D131" s="178"/>
      <c r="E131" s="177">
        <v>0</v>
      </c>
      <c r="F131" s="214"/>
      <c r="G131" s="237">
        <v>4</v>
      </c>
    </row>
    <row r="132" spans="1:7" ht="27.75" customHeight="1" x14ac:dyDescent="0.2">
      <c r="A132" s="160" t="s">
        <v>534</v>
      </c>
      <c r="B132" s="240" t="str">
        <f>IFERROR(INDEX('Annex 1 LV, HV and UMS charges'!$B$13:$B$44,MATCH($A132,'Annex 1 LV, HV and UMS charges'!$A$13:$A$44,0)),IF(INDEX('Annex 4 LDNO charges'!$B$12:$B$202,MATCH($A132,'Annex 4 LDNO charges'!$A$12:$A$202,0))=0,"",INDEX('Annex 4 LDNO charges'!$B$12:$B$202,MATCH($A132,'Annex 4 LDNO charges'!$A$12:$A$202,0))))</f>
        <v/>
      </c>
      <c r="C132" s="159">
        <v>0</v>
      </c>
      <c r="D132" s="178"/>
      <c r="E132" s="177">
        <v>0</v>
      </c>
      <c r="F132" s="214"/>
      <c r="G132" s="237">
        <v>4</v>
      </c>
    </row>
    <row r="133" spans="1:7" ht="27.75" customHeight="1" x14ac:dyDescent="0.2">
      <c r="A133" s="160" t="s">
        <v>535</v>
      </c>
      <c r="B133" s="240" t="str">
        <f>IFERROR(INDEX('Annex 1 LV, HV and UMS charges'!$B$13:$B$44,MATCH($A133,'Annex 1 LV, HV and UMS charges'!$A$13:$A$44,0)),IF(INDEX('Annex 4 LDNO charges'!$B$12:$B$202,MATCH($A133,'Annex 4 LDNO charges'!$A$12:$A$202,0))=0,"",INDEX('Annex 4 LDNO charges'!$B$12:$B$202,MATCH($A133,'Annex 4 LDNO charges'!$A$12:$A$202,0))))</f>
        <v/>
      </c>
      <c r="C133" s="159">
        <v>0</v>
      </c>
      <c r="D133" s="178"/>
      <c r="E133" s="177">
        <v>0</v>
      </c>
      <c r="F133" s="214"/>
      <c r="G133" s="237">
        <v>4</v>
      </c>
    </row>
    <row r="134" spans="1:7" ht="27.75" customHeight="1" x14ac:dyDescent="0.2">
      <c r="A134" s="160" t="s">
        <v>536</v>
      </c>
      <c r="B134" s="240" t="str">
        <f>IFERROR(INDEX('Annex 1 LV, HV and UMS charges'!$B$13:$B$44,MATCH($A134,'Annex 1 LV, HV and UMS charges'!$A$13:$A$44,0)),IF(INDEX('Annex 4 LDNO charges'!$B$12:$B$202,MATCH($A134,'Annex 4 LDNO charges'!$A$12:$A$202,0))=0,"",INDEX('Annex 4 LDNO charges'!$B$12:$B$202,MATCH($A134,'Annex 4 LDNO charges'!$A$12:$A$202,0))))</f>
        <v/>
      </c>
      <c r="C134" s="159">
        <v>0</v>
      </c>
      <c r="D134" s="178"/>
      <c r="E134" s="177">
        <v>0</v>
      </c>
      <c r="F134" s="214"/>
      <c r="G134" s="237">
        <v>4</v>
      </c>
    </row>
    <row r="135" spans="1:7" ht="27.75" customHeight="1" x14ac:dyDescent="0.2">
      <c r="A135" s="160" t="s">
        <v>537</v>
      </c>
      <c r="B135" s="240" t="str">
        <f>IFERROR(INDEX('Annex 1 LV, HV and UMS charges'!$B$13:$B$44,MATCH($A135,'Annex 1 LV, HV and UMS charges'!$A$13:$A$44,0)),IF(INDEX('Annex 4 LDNO charges'!$B$12:$B$202,MATCH($A135,'Annex 4 LDNO charges'!$A$12:$A$202,0))=0,"",INDEX('Annex 4 LDNO charges'!$B$12:$B$202,MATCH($A135,'Annex 4 LDNO charges'!$A$12:$A$202,0))))</f>
        <v/>
      </c>
      <c r="C135" s="159">
        <v>0</v>
      </c>
      <c r="D135" s="178"/>
      <c r="E135" s="177">
        <v>0</v>
      </c>
      <c r="F135" s="214"/>
      <c r="G135" s="237">
        <v>4</v>
      </c>
    </row>
    <row r="136" spans="1:7" ht="27.75" customHeight="1" x14ac:dyDescent="0.2">
      <c r="A136" s="160" t="s">
        <v>538</v>
      </c>
      <c r="B136" s="240" t="str">
        <f>IFERROR(INDEX('Annex 1 LV, HV and UMS charges'!$B$13:$B$44,MATCH($A136,'Annex 1 LV, HV and UMS charges'!$A$13:$A$44,0)),IF(INDEX('Annex 4 LDNO charges'!$B$12:$B$202,MATCH($A136,'Annex 4 LDNO charges'!$A$12:$A$202,0))=0,"",INDEX('Annex 4 LDNO charges'!$B$12:$B$202,MATCH($A136,'Annex 4 LDNO charges'!$A$12:$A$202,0))))</f>
        <v/>
      </c>
      <c r="C136" s="159">
        <v>0</v>
      </c>
      <c r="D136" s="178"/>
      <c r="E136" s="177">
        <v>0</v>
      </c>
      <c r="F136" s="214"/>
      <c r="G136" s="237">
        <v>5</v>
      </c>
    </row>
    <row r="137" spans="1:7" ht="27.75" customHeight="1" x14ac:dyDescent="0.2">
      <c r="A137" s="160" t="s">
        <v>539</v>
      </c>
      <c r="B137" s="240" t="str">
        <f>IFERROR(INDEX('Annex 1 LV, HV and UMS charges'!$B$13:$B$44,MATCH($A137,'Annex 1 LV, HV and UMS charges'!$A$13:$A$44,0)),IF(INDEX('Annex 4 LDNO charges'!$B$12:$B$202,MATCH($A137,'Annex 4 LDNO charges'!$A$12:$A$202,0))=0,"",INDEX('Annex 4 LDNO charges'!$B$12:$B$202,MATCH($A137,'Annex 4 LDNO charges'!$A$12:$A$202,0))))</f>
        <v/>
      </c>
      <c r="C137" s="159">
        <v>0</v>
      </c>
      <c r="D137" s="178"/>
      <c r="E137" s="177">
        <v>0</v>
      </c>
      <c r="F137" s="214"/>
      <c r="G137" s="237">
        <v>5</v>
      </c>
    </row>
    <row r="138" spans="1:7" ht="27.75" customHeight="1" x14ac:dyDescent="0.2">
      <c r="A138" s="160" t="s">
        <v>540</v>
      </c>
      <c r="B138" s="240" t="str">
        <f>IFERROR(INDEX('Annex 1 LV, HV and UMS charges'!$B$13:$B$44,MATCH($A138,'Annex 1 LV, HV and UMS charges'!$A$13:$A$44,0)),IF(INDEX('Annex 4 LDNO charges'!$B$12:$B$202,MATCH($A138,'Annex 4 LDNO charges'!$A$12:$A$202,0))=0,"",INDEX('Annex 4 LDNO charges'!$B$12:$B$202,MATCH($A138,'Annex 4 LDNO charges'!$A$12:$A$202,0))))</f>
        <v/>
      </c>
      <c r="C138" s="159">
        <v>0</v>
      </c>
      <c r="D138" s="178"/>
      <c r="E138" s="177">
        <v>0</v>
      </c>
      <c r="F138" s="214"/>
      <c r="G138" s="237">
        <v>5</v>
      </c>
    </row>
    <row r="139" spans="1:7" ht="27.75" customHeight="1" x14ac:dyDescent="0.2">
      <c r="A139" s="160" t="s">
        <v>541</v>
      </c>
      <c r="B139" s="240" t="str">
        <f>IFERROR(INDEX('Annex 1 LV, HV and UMS charges'!$B$13:$B$44,MATCH($A139,'Annex 1 LV, HV and UMS charges'!$A$13:$A$44,0)),IF(INDEX('Annex 4 LDNO charges'!$B$12:$B$202,MATCH($A139,'Annex 4 LDNO charges'!$A$12:$A$202,0))=0,"",INDEX('Annex 4 LDNO charges'!$B$12:$B$202,MATCH($A139,'Annex 4 LDNO charges'!$A$12:$A$202,0))))</f>
        <v/>
      </c>
      <c r="C139" s="159">
        <v>0</v>
      </c>
      <c r="D139" s="178"/>
      <c r="E139" s="177">
        <v>0</v>
      </c>
      <c r="F139" s="214"/>
      <c r="G139" s="237">
        <v>5</v>
      </c>
    </row>
    <row r="140" spans="1:7" ht="27.75" customHeight="1" x14ac:dyDescent="0.2">
      <c r="A140" s="160" t="s">
        <v>542</v>
      </c>
      <c r="B140" s="240" t="str">
        <f>IFERROR(INDEX('Annex 1 LV, HV and UMS charges'!$B$13:$B$44,MATCH($A140,'Annex 1 LV, HV and UMS charges'!$A$13:$A$44,0)),IF(INDEX('Annex 4 LDNO charges'!$B$12:$B$202,MATCH($A140,'Annex 4 LDNO charges'!$A$12:$A$202,0))=0,"",INDEX('Annex 4 LDNO charges'!$B$12:$B$202,MATCH($A140,'Annex 4 LDNO charges'!$A$12:$A$202,0))))</f>
        <v/>
      </c>
      <c r="C140" s="159">
        <v>0</v>
      </c>
      <c r="D140" s="178"/>
      <c r="E140" s="177">
        <v>0</v>
      </c>
      <c r="F140" s="214"/>
      <c r="G140" s="237">
        <v>5</v>
      </c>
    </row>
    <row r="141" spans="1:7" ht="27.75" customHeight="1" x14ac:dyDescent="0.2">
      <c r="A141" s="160" t="s">
        <v>543</v>
      </c>
      <c r="B141" s="240" t="str">
        <f>IFERROR(INDEX('Annex 1 LV, HV and UMS charges'!$B$13:$B$44,MATCH($A141,'Annex 1 LV, HV and UMS charges'!$A$13:$A$44,0)),IF(INDEX('Annex 4 LDNO charges'!$B$12:$B$202,MATCH($A141,'Annex 4 LDNO charges'!$A$12:$A$202,0))=0,"",INDEX('Annex 4 LDNO charges'!$B$12:$B$202,MATCH($A141,'Annex 4 LDNO charges'!$A$12:$A$202,0))))</f>
        <v/>
      </c>
      <c r="C141" s="159">
        <v>0</v>
      </c>
      <c r="D141" s="178"/>
      <c r="E141" s="177">
        <v>0</v>
      </c>
      <c r="F141" s="214"/>
      <c r="G141" s="237">
        <v>5</v>
      </c>
    </row>
    <row r="142" spans="1:7" ht="27.75" customHeight="1" x14ac:dyDescent="0.2">
      <c r="A142" s="160" t="s">
        <v>670</v>
      </c>
      <c r="B142" s="240" t="e">
        <f>IFERROR(INDEX('Annex 1 LV, HV and UMS charges'!$B$13:$B$44,MATCH($A142,'Annex 1 LV, HV and UMS charges'!$A$13:$A$44,0)),IF(INDEX('Annex 4 LDNO charges'!$B$12:$B$202,MATCH($A142,'Annex 4 LDNO charges'!$A$12:$A$202,0))=0,"",INDEX('Annex 4 LDNO charges'!$B$12:$B$202,MATCH($A142,'Annex 4 LDNO charges'!$A$12:$A$202,0))))</f>
        <v>#N/A</v>
      </c>
      <c r="C142" s="176" t="s">
        <v>596</v>
      </c>
      <c r="D142" s="177">
        <v>0</v>
      </c>
      <c r="E142" s="177">
        <v>0</v>
      </c>
      <c r="F142" s="214"/>
      <c r="G142" s="237">
        <v>5</v>
      </c>
    </row>
    <row r="143" spans="1:7" ht="27.75" customHeight="1" x14ac:dyDescent="0.2">
      <c r="A143" s="160" t="s">
        <v>652</v>
      </c>
      <c r="B143" s="240" t="str">
        <f>IFERROR(INDEX('Annex 1 LV, HV and UMS charges'!$B$13:$B$44,MATCH($A143,'Annex 1 LV, HV and UMS charges'!$A$13:$A$44,0)),IF(INDEX('Annex 4 LDNO charges'!$B$12:$B$202,MATCH($A143,'Annex 4 LDNO charges'!$A$12:$A$202,0))=0,"",INDEX('Annex 4 LDNO charges'!$B$12:$B$202,MATCH($A143,'Annex 4 LDNO charges'!$A$12:$A$202,0))))</f>
        <v/>
      </c>
      <c r="C143" s="159" t="s">
        <v>595</v>
      </c>
      <c r="D143" s="178"/>
      <c r="E143" s="177">
        <v>0</v>
      </c>
      <c r="F143" s="214"/>
      <c r="G143" s="237">
        <v>5</v>
      </c>
    </row>
    <row r="144" spans="1:7" ht="27.75" customHeight="1" x14ac:dyDescent="0.2">
      <c r="A144" s="160" t="s">
        <v>653</v>
      </c>
      <c r="B144" s="240" t="str">
        <f>IFERROR(INDEX('Annex 1 LV, HV and UMS charges'!$B$13:$B$44,MATCH($A144,'Annex 1 LV, HV and UMS charges'!$A$13:$A$44,0)),IF(INDEX('Annex 4 LDNO charges'!$B$12:$B$202,MATCH($A144,'Annex 4 LDNO charges'!$A$12:$A$202,0))=0,"",INDEX('Annex 4 LDNO charges'!$B$12:$B$202,MATCH($A144,'Annex 4 LDNO charges'!$A$12:$A$202,0))))</f>
        <v/>
      </c>
      <c r="C144" s="159" t="s">
        <v>595</v>
      </c>
      <c r="D144" s="178"/>
      <c r="E144" s="177">
        <v>0</v>
      </c>
      <c r="F144" s="214"/>
      <c r="G144" s="237">
        <v>5</v>
      </c>
    </row>
    <row r="145" spans="1:7" ht="27.75" customHeight="1" x14ac:dyDescent="0.2">
      <c r="A145" s="160" t="s">
        <v>654</v>
      </c>
      <c r="B145" s="240" t="str">
        <f>IFERROR(INDEX('Annex 1 LV, HV and UMS charges'!$B$13:$B$44,MATCH($A145,'Annex 1 LV, HV and UMS charges'!$A$13:$A$44,0)),IF(INDEX('Annex 4 LDNO charges'!$B$12:$B$202,MATCH($A145,'Annex 4 LDNO charges'!$A$12:$A$202,0))=0,"",INDEX('Annex 4 LDNO charges'!$B$12:$B$202,MATCH($A145,'Annex 4 LDNO charges'!$A$12:$A$202,0))))</f>
        <v/>
      </c>
      <c r="C145" s="159" t="s">
        <v>595</v>
      </c>
      <c r="D145" s="178"/>
      <c r="E145" s="177">
        <v>0</v>
      </c>
      <c r="F145" s="214"/>
      <c r="G145" s="237">
        <v>5</v>
      </c>
    </row>
    <row r="146" spans="1:7" ht="27.75" customHeight="1" x14ac:dyDescent="0.2">
      <c r="A146" s="160" t="s">
        <v>655</v>
      </c>
      <c r="B146" s="240" t="str">
        <f>IFERROR(INDEX('Annex 1 LV, HV and UMS charges'!$B$13:$B$44,MATCH($A146,'Annex 1 LV, HV and UMS charges'!$A$13:$A$44,0)),IF(INDEX('Annex 4 LDNO charges'!$B$12:$B$202,MATCH($A146,'Annex 4 LDNO charges'!$A$12:$A$202,0))=0,"",INDEX('Annex 4 LDNO charges'!$B$12:$B$202,MATCH($A146,'Annex 4 LDNO charges'!$A$12:$A$202,0))))</f>
        <v/>
      </c>
      <c r="C146" s="159" t="s">
        <v>595</v>
      </c>
      <c r="D146" s="178"/>
      <c r="E146" s="177">
        <v>0</v>
      </c>
      <c r="F146" s="214"/>
      <c r="G146" s="237">
        <v>5</v>
      </c>
    </row>
    <row r="147" spans="1:7" ht="27.75" customHeight="1" x14ac:dyDescent="0.2">
      <c r="A147" s="160" t="s">
        <v>656</v>
      </c>
      <c r="B147" s="240" t="str">
        <f>IFERROR(INDEX('Annex 1 LV, HV and UMS charges'!$B$13:$B$44,MATCH($A147,'Annex 1 LV, HV and UMS charges'!$A$13:$A$44,0)),IF(INDEX('Annex 4 LDNO charges'!$B$12:$B$202,MATCH($A147,'Annex 4 LDNO charges'!$A$12:$A$202,0))=0,"",INDEX('Annex 4 LDNO charges'!$B$12:$B$202,MATCH($A147,'Annex 4 LDNO charges'!$A$12:$A$202,0))))</f>
        <v/>
      </c>
      <c r="C147" s="159" t="s">
        <v>595</v>
      </c>
      <c r="D147" s="178"/>
      <c r="E147" s="177">
        <v>0</v>
      </c>
      <c r="F147" s="214"/>
      <c r="G147" s="237">
        <v>5</v>
      </c>
    </row>
    <row r="148" spans="1:7" ht="27.75" customHeight="1" x14ac:dyDescent="0.2">
      <c r="A148" s="160" t="s">
        <v>514</v>
      </c>
      <c r="B148" s="240" t="str">
        <f>IFERROR(INDEX('Annex 1 LV, HV and UMS charges'!$B$13:$B$44,MATCH($A148,'Annex 1 LV, HV and UMS charges'!$A$13:$A$44,0)),IF(INDEX('Annex 4 LDNO charges'!$B$12:$B$202,MATCH($A148,'Annex 4 LDNO charges'!$A$12:$A$202,0))=0,"",INDEX('Annex 4 LDNO charges'!$B$12:$B$202,MATCH($A148,'Annex 4 LDNO charges'!$A$12:$A$202,0))))</f>
        <v/>
      </c>
      <c r="C148" s="159">
        <v>0</v>
      </c>
      <c r="D148" s="178"/>
      <c r="E148" s="177">
        <v>0</v>
      </c>
      <c r="F148" s="214"/>
      <c r="G148" s="237">
        <v>5</v>
      </c>
    </row>
    <row r="149" spans="1:7" ht="27.75" customHeight="1" x14ac:dyDescent="0.2">
      <c r="A149" s="160" t="s">
        <v>515</v>
      </c>
      <c r="B149" s="240" t="str">
        <f>IFERROR(INDEX('Annex 1 LV, HV and UMS charges'!$B$13:$B$44,MATCH($A149,'Annex 1 LV, HV and UMS charges'!$A$13:$A$44,0)),IF(INDEX('Annex 4 LDNO charges'!$B$12:$B$202,MATCH($A149,'Annex 4 LDNO charges'!$A$12:$A$202,0))=0,"",INDEX('Annex 4 LDNO charges'!$B$12:$B$202,MATCH($A149,'Annex 4 LDNO charges'!$A$12:$A$202,0))))</f>
        <v/>
      </c>
      <c r="C149" s="159">
        <v>0</v>
      </c>
      <c r="D149" s="178"/>
      <c r="E149" s="177">
        <v>0</v>
      </c>
      <c r="F149" s="214"/>
      <c r="G149" s="237">
        <v>5</v>
      </c>
    </row>
    <row r="150" spans="1:7" ht="27.75" customHeight="1" x14ac:dyDescent="0.2">
      <c r="A150" s="160" t="s">
        <v>516</v>
      </c>
      <c r="B150" s="240" t="str">
        <f>IFERROR(INDEX('Annex 1 LV, HV and UMS charges'!$B$13:$B$44,MATCH($A150,'Annex 1 LV, HV and UMS charges'!$A$13:$A$44,0)),IF(INDEX('Annex 4 LDNO charges'!$B$12:$B$202,MATCH($A150,'Annex 4 LDNO charges'!$A$12:$A$202,0))=0,"",INDEX('Annex 4 LDNO charges'!$B$12:$B$202,MATCH($A150,'Annex 4 LDNO charges'!$A$12:$A$202,0))))</f>
        <v/>
      </c>
      <c r="C150" s="159">
        <v>0</v>
      </c>
      <c r="D150" s="178"/>
      <c r="E150" s="177">
        <v>0</v>
      </c>
      <c r="F150" s="214"/>
      <c r="G150" s="237">
        <v>5</v>
      </c>
    </row>
    <row r="151" spans="1:7" ht="27.75" customHeight="1" x14ac:dyDescent="0.2">
      <c r="A151" s="160" t="s">
        <v>517</v>
      </c>
      <c r="B151" s="240" t="str">
        <f>IFERROR(INDEX('Annex 1 LV, HV and UMS charges'!$B$13:$B$44,MATCH($A151,'Annex 1 LV, HV and UMS charges'!$A$13:$A$44,0)),IF(INDEX('Annex 4 LDNO charges'!$B$12:$B$202,MATCH($A151,'Annex 4 LDNO charges'!$A$12:$A$202,0))=0,"",INDEX('Annex 4 LDNO charges'!$B$12:$B$202,MATCH($A151,'Annex 4 LDNO charges'!$A$12:$A$202,0))))</f>
        <v/>
      </c>
      <c r="C151" s="159">
        <v>0</v>
      </c>
      <c r="D151" s="178"/>
      <c r="E151" s="177">
        <v>0</v>
      </c>
      <c r="F151" s="214"/>
      <c r="G151" s="237">
        <v>5</v>
      </c>
    </row>
    <row r="152" spans="1:7" ht="27.75" customHeight="1" x14ac:dyDescent="0.2">
      <c r="A152" s="160" t="s">
        <v>518</v>
      </c>
      <c r="B152" s="240" t="str">
        <f>IFERROR(INDEX('Annex 1 LV, HV and UMS charges'!$B$13:$B$44,MATCH($A152,'Annex 1 LV, HV and UMS charges'!$A$13:$A$44,0)),IF(INDEX('Annex 4 LDNO charges'!$B$12:$B$202,MATCH($A152,'Annex 4 LDNO charges'!$A$12:$A$202,0))=0,"",INDEX('Annex 4 LDNO charges'!$B$12:$B$202,MATCH($A152,'Annex 4 LDNO charges'!$A$12:$A$202,0))))</f>
        <v/>
      </c>
      <c r="C152" s="159">
        <v>0</v>
      </c>
      <c r="D152" s="178"/>
      <c r="E152" s="177">
        <v>0</v>
      </c>
      <c r="F152" s="214"/>
      <c r="G152" s="237">
        <v>5</v>
      </c>
    </row>
    <row r="153" spans="1:7" ht="27.75" customHeight="1" x14ac:dyDescent="0.2">
      <c r="A153" s="160" t="s">
        <v>519</v>
      </c>
      <c r="B153" s="240" t="str">
        <f>IFERROR(INDEX('Annex 1 LV, HV and UMS charges'!$B$13:$B$44,MATCH($A153,'Annex 1 LV, HV and UMS charges'!$A$13:$A$44,0)),IF(INDEX('Annex 4 LDNO charges'!$B$12:$B$202,MATCH($A153,'Annex 4 LDNO charges'!$A$12:$A$202,0))=0,"",INDEX('Annex 4 LDNO charges'!$B$12:$B$202,MATCH($A153,'Annex 4 LDNO charges'!$A$12:$A$202,0))))</f>
        <v/>
      </c>
      <c r="C153" s="159">
        <v>0</v>
      </c>
      <c r="D153" s="178"/>
      <c r="E153" s="177">
        <v>0</v>
      </c>
      <c r="F153" s="214"/>
      <c r="G153" s="237">
        <v>5</v>
      </c>
    </row>
    <row r="154" spans="1:7" ht="27.75" customHeight="1" x14ac:dyDescent="0.2">
      <c r="A154" s="160" t="s">
        <v>520</v>
      </c>
      <c r="B154" s="240" t="str">
        <f>IFERROR(INDEX('Annex 1 LV, HV and UMS charges'!$B$13:$B$44,MATCH($A154,'Annex 1 LV, HV and UMS charges'!$A$13:$A$44,0)),IF(INDEX('Annex 4 LDNO charges'!$B$12:$B$202,MATCH($A154,'Annex 4 LDNO charges'!$A$12:$A$202,0))=0,"",INDEX('Annex 4 LDNO charges'!$B$12:$B$202,MATCH($A154,'Annex 4 LDNO charges'!$A$12:$A$202,0))))</f>
        <v/>
      </c>
      <c r="C154" s="159">
        <v>0</v>
      </c>
      <c r="D154" s="178"/>
      <c r="E154" s="177">
        <v>0</v>
      </c>
      <c r="F154" s="214"/>
      <c r="G154" s="237">
        <v>5</v>
      </c>
    </row>
    <row r="155" spans="1:7" ht="27.75" customHeight="1" x14ac:dyDescent="0.2">
      <c r="A155" s="160" t="s">
        <v>521</v>
      </c>
      <c r="B155" s="240" t="str">
        <f>IFERROR(INDEX('Annex 1 LV, HV and UMS charges'!$B$13:$B$44,MATCH($A155,'Annex 1 LV, HV and UMS charges'!$A$13:$A$44,0)),IF(INDEX('Annex 4 LDNO charges'!$B$12:$B$202,MATCH($A155,'Annex 4 LDNO charges'!$A$12:$A$202,0))=0,"",INDEX('Annex 4 LDNO charges'!$B$12:$B$202,MATCH($A155,'Annex 4 LDNO charges'!$A$12:$A$202,0))))</f>
        <v/>
      </c>
      <c r="C155" s="159">
        <v>0</v>
      </c>
      <c r="D155" s="178"/>
      <c r="E155" s="177">
        <v>0</v>
      </c>
      <c r="F155" s="214"/>
      <c r="G155" s="237">
        <v>5</v>
      </c>
    </row>
    <row r="156" spans="1:7" ht="27.75" customHeight="1" x14ac:dyDescent="0.2">
      <c r="A156" s="160" t="s">
        <v>522</v>
      </c>
      <c r="B156" s="240" t="str">
        <f>IFERROR(INDEX('Annex 1 LV, HV and UMS charges'!$B$13:$B$44,MATCH($A156,'Annex 1 LV, HV and UMS charges'!$A$13:$A$44,0)),IF(INDEX('Annex 4 LDNO charges'!$B$12:$B$202,MATCH($A156,'Annex 4 LDNO charges'!$A$12:$A$202,0))=0,"",INDEX('Annex 4 LDNO charges'!$B$12:$B$202,MATCH($A156,'Annex 4 LDNO charges'!$A$12:$A$202,0))))</f>
        <v/>
      </c>
      <c r="C156" s="159">
        <v>0</v>
      </c>
      <c r="D156" s="178"/>
      <c r="E156" s="177">
        <v>0</v>
      </c>
      <c r="F156" s="214"/>
      <c r="G156" s="237">
        <v>5</v>
      </c>
    </row>
    <row r="157" spans="1:7" ht="27.75" customHeight="1" x14ac:dyDescent="0.2">
      <c r="A157" s="160" t="s">
        <v>523</v>
      </c>
      <c r="B157" s="240" t="str">
        <f>IFERROR(INDEX('Annex 1 LV, HV and UMS charges'!$B$13:$B$44,MATCH($A157,'Annex 1 LV, HV and UMS charges'!$A$13:$A$44,0)),IF(INDEX('Annex 4 LDNO charges'!$B$12:$B$202,MATCH($A157,'Annex 4 LDNO charges'!$A$12:$A$202,0))=0,"",INDEX('Annex 4 LDNO charges'!$B$12:$B$202,MATCH($A157,'Annex 4 LDNO charges'!$A$12:$A$202,0))))</f>
        <v/>
      </c>
      <c r="C157" s="159">
        <v>0</v>
      </c>
      <c r="D157" s="178"/>
      <c r="E157" s="177">
        <v>0</v>
      </c>
      <c r="F157" s="214"/>
      <c r="G157" s="237">
        <v>5</v>
      </c>
    </row>
    <row r="158" spans="1:7" ht="27.75" customHeight="1" x14ac:dyDescent="0.2">
      <c r="A158" s="160" t="s">
        <v>524</v>
      </c>
      <c r="B158" s="240" t="str">
        <f>IFERROR(INDEX('Annex 1 LV, HV and UMS charges'!$B$13:$B$44,MATCH($A158,'Annex 1 LV, HV and UMS charges'!$A$13:$A$44,0)),IF(INDEX('Annex 4 LDNO charges'!$B$12:$B$202,MATCH($A158,'Annex 4 LDNO charges'!$A$12:$A$202,0))=0,"",INDEX('Annex 4 LDNO charges'!$B$12:$B$202,MATCH($A158,'Annex 4 LDNO charges'!$A$12:$A$202,0))))</f>
        <v/>
      </c>
      <c r="C158" s="159">
        <v>0</v>
      </c>
      <c r="D158" s="178"/>
      <c r="E158" s="177">
        <v>0</v>
      </c>
      <c r="F158" s="214"/>
      <c r="G158" s="237">
        <v>5</v>
      </c>
    </row>
    <row r="159" spans="1:7" ht="27.75" customHeight="1" x14ac:dyDescent="0.2">
      <c r="A159" s="160" t="s">
        <v>525</v>
      </c>
      <c r="B159" s="240" t="str">
        <f>IFERROR(INDEX('Annex 1 LV, HV and UMS charges'!$B$13:$B$44,MATCH($A159,'Annex 1 LV, HV and UMS charges'!$A$13:$A$44,0)),IF(INDEX('Annex 4 LDNO charges'!$B$12:$B$202,MATCH($A159,'Annex 4 LDNO charges'!$A$12:$A$202,0))=0,"",INDEX('Annex 4 LDNO charges'!$B$12:$B$202,MATCH($A159,'Annex 4 LDNO charges'!$A$12:$A$202,0))))</f>
        <v/>
      </c>
      <c r="C159" s="159">
        <v>0</v>
      </c>
      <c r="D159" s="178"/>
      <c r="E159" s="177">
        <v>0</v>
      </c>
      <c r="F159" s="214"/>
      <c r="G159" s="237">
        <v>5</v>
      </c>
    </row>
    <row r="160" spans="1:7" ht="27.75" customHeight="1" x14ac:dyDescent="0.2">
      <c r="A160" s="160" t="s">
        <v>526</v>
      </c>
      <c r="B160" s="240" t="str">
        <f>IFERROR(INDEX('Annex 1 LV, HV and UMS charges'!$B$13:$B$44,MATCH($A160,'Annex 1 LV, HV and UMS charges'!$A$13:$A$44,0)),IF(INDEX('Annex 4 LDNO charges'!$B$12:$B$202,MATCH($A160,'Annex 4 LDNO charges'!$A$12:$A$202,0))=0,"",INDEX('Annex 4 LDNO charges'!$B$12:$B$202,MATCH($A160,'Annex 4 LDNO charges'!$A$12:$A$202,0))))</f>
        <v/>
      </c>
      <c r="C160" s="159">
        <v>0</v>
      </c>
      <c r="D160" s="178"/>
      <c r="E160" s="177">
        <v>0</v>
      </c>
      <c r="F160" s="214"/>
      <c r="G160" s="237">
        <v>5</v>
      </c>
    </row>
    <row r="161" spans="1:7" ht="27.75" customHeight="1" x14ac:dyDescent="0.2">
      <c r="A161" s="160" t="s">
        <v>527</v>
      </c>
      <c r="B161" s="240" t="str">
        <f>IFERROR(INDEX('Annex 1 LV, HV and UMS charges'!$B$13:$B$44,MATCH($A161,'Annex 1 LV, HV and UMS charges'!$A$13:$A$44,0)),IF(INDEX('Annex 4 LDNO charges'!$B$12:$B$202,MATCH($A161,'Annex 4 LDNO charges'!$A$12:$A$202,0))=0,"",INDEX('Annex 4 LDNO charges'!$B$12:$B$202,MATCH($A161,'Annex 4 LDNO charges'!$A$12:$A$202,0))))</f>
        <v/>
      </c>
      <c r="C161" s="159">
        <v>0</v>
      </c>
      <c r="D161" s="178"/>
      <c r="E161" s="177">
        <v>0</v>
      </c>
      <c r="F161" s="214"/>
      <c r="G161" s="237">
        <v>5</v>
      </c>
    </row>
    <row r="162" spans="1:7" ht="27.75" customHeight="1" x14ac:dyDescent="0.2">
      <c r="A162" s="160" t="s">
        <v>528</v>
      </c>
      <c r="B162" s="240" t="str">
        <f>IFERROR(INDEX('Annex 1 LV, HV and UMS charges'!$B$13:$B$44,MATCH($A162,'Annex 1 LV, HV and UMS charges'!$A$13:$A$44,0)),IF(INDEX('Annex 4 LDNO charges'!$B$12:$B$202,MATCH($A162,'Annex 4 LDNO charges'!$A$12:$A$202,0))=0,"",INDEX('Annex 4 LDNO charges'!$B$12:$B$202,MATCH($A162,'Annex 4 LDNO charges'!$A$12:$A$202,0))))</f>
        <v/>
      </c>
      <c r="C162" s="159">
        <v>0</v>
      </c>
      <c r="D162" s="178"/>
      <c r="E162" s="177">
        <v>0</v>
      </c>
      <c r="F162" s="214"/>
      <c r="G162" s="237">
        <v>5</v>
      </c>
    </row>
    <row r="163" spans="1:7" ht="27.75" customHeight="1" x14ac:dyDescent="0.2">
      <c r="A163" s="2" t="s">
        <v>703</v>
      </c>
      <c r="B163" s="2"/>
      <c r="C163" s="3"/>
      <c r="F163" s="214"/>
      <c r="G163" s="237">
        <v>5</v>
      </c>
    </row>
    <row r="164" spans="1:7" ht="27.75" customHeight="1" x14ac:dyDescent="0.2">
      <c r="A164" s="2" t="s">
        <v>704</v>
      </c>
      <c r="B164" s="2"/>
      <c r="C164" s="3"/>
      <c r="F164" s="214"/>
      <c r="G164" s="237">
        <v>5</v>
      </c>
    </row>
    <row r="165" spans="1:7" ht="27.75" customHeight="1" x14ac:dyDescent="0.2">
      <c r="F165" s="214"/>
      <c r="G165" s="237"/>
    </row>
  </sheetData>
  <autoFilter ref="A4:G164" xr:uid="{00000000-0001-0000-0900-000000000000}"/>
  <mergeCells count="2">
    <mergeCell ref="A2:E2"/>
    <mergeCell ref="B1:C1"/>
  </mergeCells>
  <hyperlinks>
    <hyperlink ref="A1" location="Overview!A1" display="Back to Overview" xr:uid="{00000000-0004-0000-0900-000000000000}"/>
  </hyperlinks>
  <pageMargins left="0.39370078740157483" right="0.39370078740157483" top="0.9055118110236221" bottom="0.74803149606299213" header="0.51181102362204722" footer="0.51181102362204722"/>
  <pageSetup paperSize="9" scale="79" fitToHeight="10" orientation="portrait" r:id="rId1"/>
  <headerFooter scaleWithDoc="0">
    <oddHeader>&amp;L&amp;"Arial,Bold"
&amp;"Arial,Regular"Annex 7&amp;"Arial,Bold" &amp;"Arial,Regular"- Schedule of Charges to recover Excess Supplier of Last Resort pass-through costs</oddHeader>
    <oddFooter>&amp;R&amp;P of &amp;N&amp;C&amp;1#&amp;"Calibri"&amp;12&amp;K008000Internal Use</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0">
    <tabColor theme="1" tint="0.499984740745262"/>
    <pageSetUpPr fitToPage="1"/>
  </sheetPr>
  <dimension ref="A1:K5"/>
  <sheetViews>
    <sheetView zoomScale="85" zoomScaleNormal="85" zoomScaleSheetLayoutView="100" workbookViewId="0"/>
  </sheetViews>
  <sheetFormatPr defaultColWidth="9.140625" defaultRowHeight="27.75" customHeight="1" x14ac:dyDescent="0.2"/>
  <cols>
    <col min="1" max="1" width="29.85546875" style="2" customWidth="1"/>
    <col min="2" max="2" width="48.5703125" style="2" customWidth="1"/>
    <col min="3" max="3" width="35.140625" style="3" customWidth="1"/>
    <col min="4" max="4" width="23.7109375" style="3" customWidth="1"/>
    <col min="5" max="5" width="15.5703125" style="2" customWidth="1"/>
    <col min="6" max="8" width="9.140625" style="2"/>
    <col min="9" max="9" width="12.28515625" style="2" bestFit="1" customWidth="1"/>
    <col min="10" max="16384" width="9.140625" style="2"/>
  </cols>
  <sheetData>
    <row r="1" spans="1:11" ht="27.75" customHeight="1" x14ac:dyDescent="0.2">
      <c r="A1" s="15" t="s">
        <v>22</v>
      </c>
      <c r="B1" s="3"/>
      <c r="C1" s="2"/>
      <c r="E1" s="10"/>
      <c r="F1" s="4"/>
      <c r="G1" s="4"/>
    </row>
    <row r="2" spans="1:11" s="11" customFormat="1" ht="22.5" customHeight="1" x14ac:dyDescent="0.2">
      <c r="A2" s="271" t="str">
        <f>Overview!B4&amp; " - Effective from "&amp;Overview!D4&amp;" - "&amp;Overview!E4&amp;" Nodal/Zonal charges"</f>
        <v>Aidien Limited - GSP_D - Effective from 1 April 2027 - Final Nodal/Zonal charges</v>
      </c>
      <c r="B2" s="272"/>
      <c r="C2" s="272"/>
      <c r="D2" s="273"/>
      <c r="I2" s="2"/>
      <c r="J2" s="2"/>
      <c r="K2" s="2"/>
    </row>
    <row r="3" spans="1:11" ht="60.75" customHeight="1" x14ac:dyDescent="0.2">
      <c r="A3" s="22" t="s">
        <v>54</v>
      </c>
      <c r="B3" s="22" t="s">
        <v>0</v>
      </c>
      <c r="C3" s="22" t="s">
        <v>40</v>
      </c>
      <c r="D3" s="22" t="s">
        <v>41</v>
      </c>
      <c r="I3" s="11"/>
      <c r="J3" s="11"/>
      <c r="K3" s="11"/>
    </row>
    <row r="4" spans="1:11" ht="21.75" customHeight="1" x14ac:dyDescent="0.2">
      <c r="A4" s="7"/>
      <c r="B4" s="8"/>
      <c r="C4" s="8"/>
      <c r="D4" s="193"/>
    </row>
    <row r="5" spans="1:11" ht="21.75" customHeight="1" x14ac:dyDescent="0.2">
      <c r="A5" s="7"/>
      <c r="B5" s="8"/>
      <c r="C5" s="8"/>
      <c r="D5" s="193"/>
    </row>
  </sheetData>
  <sheetProtection selectLockedCells="1" selectUnlockedCells="1"/>
  <autoFilter ref="A3:D5" xr:uid="{00000000-0001-0000-0A00-000000000000}"/>
  <mergeCells count="1">
    <mergeCell ref="A2:D2"/>
  </mergeCells>
  <phoneticPr fontId="6" type="noConversion"/>
  <hyperlinks>
    <hyperlink ref="A1" location="Overview!A1" display="Back to Overview" xr:uid="{00000000-0004-0000-0A00-000000000000}"/>
  </hyperlinks>
  <pageMargins left="0.39370078740157483" right="0.35433070866141736" top="0.82677165354330717" bottom="0.74803149606299213" header="0.51181102362204722" footer="0.51181102362204722"/>
  <pageSetup paperSize="9" scale="77" fitToHeight="0" orientation="portrait" r:id="rId1"/>
  <headerFooter differentFirst="1" scaleWithDoc="0">
    <oddFooter>&amp;C&amp;"Calibri"&amp;11&amp;K000000&amp;P of &amp;N_x000D_&amp;1#&amp;"Calibri"&amp;12&amp;K008000Internal Use</oddFooter>
    <firstHeader>&amp;LUn-scaled [nodal /network group] costs</firstHeader>
    <firstFooter>&amp;C&amp;"Calibri"&amp;11&amp;K000000&amp;P of &amp;N_x000D_&amp;1#&amp;"Calibri"&amp;12&amp;K008000Internal Use</first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1">
    <pageSetUpPr fitToPage="1"/>
  </sheetPr>
  <dimension ref="A1:H764"/>
  <sheetViews>
    <sheetView zoomScale="90" zoomScaleNormal="90" zoomScaleSheetLayoutView="100" workbookViewId="0"/>
  </sheetViews>
  <sheetFormatPr defaultColWidth="11.5703125" defaultRowHeight="12.75" x14ac:dyDescent="0.2"/>
  <cols>
    <col min="1" max="1" width="13.85546875" style="148" customWidth="1"/>
    <col min="2" max="2" width="37.42578125" style="148" bestFit="1" customWidth="1"/>
    <col min="3" max="3" width="19" style="149" customWidth="1"/>
    <col min="4" max="4" width="5.28515625" style="148" bestFit="1" customWidth="1"/>
    <col min="5" max="5" width="4.7109375" style="148" customWidth="1"/>
    <col min="6" max="6" width="29.140625" style="148" bestFit="1" customWidth="1"/>
    <col min="7" max="7" width="11.5703125" style="148"/>
    <col min="8" max="8" width="64.5703125" style="148" bestFit="1" customWidth="1"/>
    <col min="9" max="16384" width="11.5703125" style="148"/>
  </cols>
  <sheetData>
    <row r="1" spans="1:8" ht="26.25" customHeight="1" x14ac:dyDescent="0.35">
      <c r="A1" s="151" t="s">
        <v>22</v>
      </c>
      <c r="H1" s="150"/>
    </row>
    <row r="2" spans="1:8" ht="12.75" customHeight="1" x14ac:dyDescent="0.2">
      <c r="A2" s="151"/>
    </row>
    <row r="3" spans="1:8" ht="12.75" customHeight="1" x14ac:dyDescent="0.2">
      <c r="A3" s="151"/>
    </row>
    <row r="4" spans="1:8" ht="12.75" customHeight="1" x14ac:dyDescent="0.2">
      <c r="A4" s="151"/>
    </row>
    <row r="5" spans="1:8" ht="12.75" customHeight="1" x14ac:dyDescent="0.2">
      <c r="A5" s="151"/>
    </row>
    <row r="6" spans="1:8" ht="12.75" customHeight="1" x14ac:dyDescent="0.2">
      <c r="A6" s="151"/>
    </row>
    <row r="7" spans="1:8" ht="12.75" customHeight="1" x14ac:dyDescent="0.2">
      <c r="A7" s="151"/>
    </row>
    <row r="8" spans="1:8" ht="12.75" customHeight="1" x14ac:dyDescent="0.2">
      <c r="A8" s="151"/>
    </row>
    <row r="9" spans="1:8" ht="12.75" customHeight="1" x14ac:dyDescent="0.2">
      <c r="A9" s="151"/>
    </row>
    <row r="10" spans="1:8" ht="12.75" customHeight="1" x14ac:dyDescent="0.2">
      <c r="A10" s="151"/>
    </row>
    <row r="11" spans="1:8" ht="12.75" customHeight="1" x14ac:dyDescent="0.2">
      <c r="A11" s="151"/>
    </row>
    <row r="12" spans="1:8" ht="12.75" customHeight="1" x14ac:dyDescent="0.2">
      <c r="A12" s="151"/>
    </row>
    <row r="13" spans="1:8" ht="12.75" customHeight="1" x14ac:dyDescent="0.2">
      <c r="A13" s="151"/>
    </row>
    <row r="14" spans="1:8" ht="12.75" customHeight="1" x14ac:dyDescent="0.2">
      <c r="A14" s="151"/>
    </row>
    <row r="15" spans="1:8" ht="12.75" customHeight="1" x14ac:dyDescent="0.2">
      <c r="A15" s="151"/>
    </row>
    <row r="16" spans="1:8" ht="12.75" customHeight="1" x14ac:dyDescent="0.2">
      <c r="A16" s="151"/>
    </row>
    <row r="17" spans="1:8" ht="12.75" customHeight="1" x14ac:dyDescent="0.2">
      <c r="A17" s="151"/>
    </row>
    <row r="18" spans="1:8" ht="12.75" customHeight="1" x14ac:dyDescent="0.2">
      <c r="A18" s="151"/>
    </row>
    <row r="19" spans="1:8" ht="12.75" customHeight="1" x14ac:dyDescent="0.2">
      <c r="A19" s="151"/>
    </row>
    <row r="20" spans="1:8" ht="12.75" customHeight="1" x14ac:dyDescent="0.2">
      <c r="A20" s="151"/>
    </row>
    <row r="21" spans="1:8" ht="12.75" customHeight="1" x14ac:dyDescent="0.2">
      <c r="A21" s="151"/>
    </row>
    <row r="22" spans="1:8" ht="12.75" customHeight="1" x14ac:dyDescent="0.2">
      <c r="A22" s="151"/>
    </row>
    <row r="23" spans="1:8" ht="12.75" customHeight="1" x14ac:dyDescent="0.2">
      <c r="A23" s="151"/>
    </row>
    <row r="24" spans="1:8" ht="12.75" customHeight="1" x14ac:dyDescent="0.2">
      <c r="A24" s="151"/>
    </row>
    <row r="25" spans="1:8" ht="12.75" customHeight="1" x14ac:dyDescent="0.2">
      <c r="A25" s="151"/>
    </row>
    <row r="26" spans="1:8" ht="12.75" customHeight="1" x14ac:dyDescent="0.2">
      <c r="A26" s="151"/>
    </row>
    <row r="27" spans="1:8" ht="12.75" customHeight="1" x14ac:dyDescent="0.2">
      <c r="A27" s="151"/>
    </row>
    <row r="28" spans="1:8" s="153" customFormat="1" ht="51" x14ac:dyDescent="0.2">
      <c r="A28" s="50" t="s">
        <v>180</v>
      </c>
      <c r="B28" s="50" t="s">
        <v>181</v>
      </c>
      <c r="C28" s="50" t="s">
        <v>408</v>
      </c>
      <c r="D28" s="152"/>
      <c r="E28" s="152"/>
      <c r="F28" s="50" t="s">
        <v>409</v>
      </c>
      <c r="G28" s="50" t="s">
        <v>410</v>
      </c>
      <c r="H28" s="50" t="s">
        <v>411</v>
      </c>
    </row>
    <row r="29" spans="1:8" x14ac:dyDescent="0.2">
      <c r="A29" s="158">
        <v>3</v>
      </c>
      <c r="B29" s="154" t="s">
        <v>182</v>
      </c>
      <c r="C29" s="157" t="s">
        <v>417</v>
      </c>
      <c r="F29" s="148" t="s">
        <v>414</v>
      </c>
      <c r="G29" s="155">
        <v>43626</v>
      </c>
      <c r="H29" s="148" t="s">
        <v>415</v>
      </c>
    </row>
    <row r="30" spans="1:8" x14ac:dyDescent="0.2">
      <c r="A30" s="158">
        <v>4</v>
      </c>
      <c r="B30" s="154" t="s">
        <v>182</v>
      </c>
      <c r="C30" s="157" t="s">
        <v>417</v>
      </c>
      <c r="F30" s="148" t="s">
        <v>419</v>
      </c>
      <c r="G30" s="155">
        <v>43626</v>
      </c>
      <c r="H30" s="148" t="s">
        <v>415</v>
      </c>
    </row>
    <row r="31" spans="1:8" x14ac:dyDescent="0.2">
      <c r="A31" s="158">
        <v>5</v>
      </c>
      <c r="B31" s="154" t="s">
        <v>183</v>
      </c>
      <c r="C31" s="157" t="s">
        <v>417</v>
      </c>
      <c r="F31" s="148" t="s">
        <v>418</v>
      </c>
      <c r="G31" s="155">
        <v>43626</v>
      </c>
      <c r="H31" s="148" t="s">
        <v>415</v>
      </c>
    </row>
    <row r="32" spans="1:8" x14ac:dyDescent="0.2">
      <c r="A32" s="158">
        <v>6</v>
      </c>
      <c r="B32" s="154" t="s">
        <v>184</v>
      </c>
      <c r="C32" s="157" t="s">
        <v>417</v>
      </c>
      <c r="F32" s="148" t="s">
        <v>420</v>
      </c>
      <c r="G32" s="155">
        <v>43626</v>
      </c>
      <c r="H32" s="148" t="s">
        <v>421</v>
      </c>
    </row>
    <row r="33" spans="1:8" x14ac:dyDescent="0.2">
      <c r="A33" s="158">
        <v>7</v>
      </c>
      <c r="B33" s="154" t="s">
        <v>184</v>
      </c>
      <c r="C33" s="157" t="s">
        <v>417</v>
      </c>
      <c r="G33" s="155"/>
      <c r="H33" s="156"/>
    </row>
    <row r="34" spans="1:8" x14ac:dyDescent="0.2">
      <c r="A34" s="158">
        <v>8</v>
      </c>
      <c r="B34" s="154" t="s">
        <v>184</v>
      </c>
      <c r="C34" s="157" t="s">
        <v>417</v>
      </c>
      <c r="F34" s="156"/>
      <c r="G34" s="155"/>
    </row>
    <row r="35" spans="1:8" x14ac:dyDescent="0.2">
      <c r="A35" s="158">
        <v>9</v>
      </c>
      <c r="B35" s="154" t="s">
        <v>184</v>
      </c>
      <c r="C35" s="157" t="s">
        <v>417</v>
      </c>
      <c r="G35" s="155"/>
      <c r="H35" s="156"/>
    </row>
    <row r="36" spans="1:8" x14ac:dyDescent="0.2">
      <c r="A36" s="158">
        <v>10</v>
      </c>
      <c r="B36" s="154" t="s">
        <v>184</v>
      </c>
      <c r="C36" s="157" t="s">
        <v>417</v>
      </c>
      <c r="G36" s="155"/>
      <c r="H36" s="156"/>
    </row>
    <row r="37" spans="1:8" x14ac:dyDescent="0.2">
      <c r="A37" s="158">
        <v>11</v>
      </c>
      <c r="B37" s="154" t="s">
        <v>184</v>
      </c>
      <c r="C37" s="157" t="s">
        <v>417</v>
      </c>
      <c r="G37" s="155"/>
    </row>
    <row r="38" spans="1:8" x14ac:dyDescent="0.2">
      <c r="A38" s="158">
        <v>12</v>
      </c>
      <c r="B38" s="154" t="s">
        <v>184</v>
      </c>
      <c r="C38" s="157" t="s">
        <v>417</v>
      </c>
      <c r="G38" s="155"/>
    </row>
    <row r="39" spans="1:8" x14ac:dyDescent="0.2">
      <c r="A39" s="158">
        <v>13</v>
      </c>
      <c r="B39" s="154" t="s">
        <v>185</v>
      </c>
      <c r="C39" s="157" t="s">
        <v>417</v>
      </c>
      <c r="G39" s="155"/>
    </row>
    <row r="40" spans="1:8" x14ac:dyDescent="0.2">
      <c r="A40" s="158">
        <v>15</v>
      </c>
      <c r="B40" s="154" t="s">
        <v>185</v>
      </c>
      <c r="C40" s="157" t="s">
        <v>417</v>
      </c>
      <c r="F40" s="156"/>
      <c r="G40" s="155"/>
      <c r="H40" s="156"/>
    </row>
    <row r="41" spans="1:8" x14ac:dyDescent="0.2">
      <c r="A41" s="158">
        <v>16</v>
      </c>
      <c r="B41" s="154" t="s">
        <v>186</v>
      </c>
      <c r="C41" s="157" t="s">
        <v>417</v>
      </c>
      <c r="G41" s="155"/>
      <c r="H41" s="156"/>
    </row>
    <row r="42" spans="1:8" x14ac:dyDescent="0.2">
      <c r="A42" s="158">
        <v>17</v>
      </c>
      <c r="B42" s="154" t="s">
        <v>186</v>
      </c>
      <c r="C42" s="157" t="s">
        <v>417</v>
      </c>
      <c r="G42" s="155"/>
    </row>
    <row r="43" spans="1:8" x14ac:dyDescent="0.2">
      <c r="A43" s="158">
        <v>18</v>
      </c>
      <c r="B43" s="154" t="s">
        <v>186</v>
      </c>
      <c r="C43" s="157" t="s">
        <v>417</v>
      </c>
      <c r="G43" s="155"/>
    </row>
    <row r="44" spans="1:8" x14ac:dyDescent="0.2">
      <c r="A44" s="158">
        <v>19</v>
      </c>
      <c r="B44" s="154" t="s">
        <v>186</v>
      </c>
      <c r="C44" s="157" t="s">
        <v>417</v>
      </c>
      <c r="G44" s="155"/>
    </row>
    <row r="45" spans="1:8" x14ac:dyDescent="0.2">
      <c r="A45" s="158">
        <v>20</v>
      </c>
      <c r="B45" s="154" t="s">
        <v>186</v>
      </c>
      <c r="C45" s="157" t="s">
        <v>417</v>
      </c>
      <c r="G45" s="155"/>
    </row>
    <row r="46" spans="1:8" x14ac:dyDescent="0.2">
      <c r="A46" s="158">
        <v>21</v>
      </c>
      <c r="B46" s="154" t="s">
        <v>186</v>
      </c>
      <c r="C46" s="157" t="s">
        <v>417</v>
      </c>
      <c r="G46" s="155"/>
    </row>
    <row r="47" spans="1:8" x14ac:dyDescent="0.2">
      <c r="A47" s="158">
        <v>22</v>
      </c>
      <c r="B47" s="154" t="s">
        <v>186</v>
      </c>
      <c r="C47" s="157" t="s">
        <v>417</v>
      </c>
      <c r="G47" s="155"/>
    </row>
    <row r="48" spans="1:8" x14ac:dyDescent="0.2">
      <c r="A48" s="158">
        <v>23</v>
      </c>
      <c r="B48" s="154" t="s">
        <v>187</v>
      </c>
      <c r="C48" s="157" t="s">
        <v>417</v>
      </c>
      <c r="G48" s="155"/>
    </row>
    <row r="49" spans="1:8" x14ac:dyDescent="0.2">
      <c r="A49" s="158">
        <v>24</v>
      </c>
      <c r="B49" s="154" t="s">
        <v>187</v>
      </c>
      <c r="C49" s="157" t="s">
        <v>417</v>
      </c>
      <c r="G49" s="155"/>
    </row>
    <row r="50" spans="1:8" x14ac:dyDescent="0.2">
      <c r="A50" s="158">
        <v>25</v>
      </c>
      <c r="B50" s="154" t="s">
        <v>187</v>
      </c>
      <c r="C50" s="157" t="s">
        <v>417</v>
      </c>
      <c r="G50" s="155"/>
    </row>
    <row r="51" spans="1:8" x14ac:dyDescent="0.2">
      <c r="A51" s="158">
        <v>26</v>
      </c>
      <c r="B51" s="154" t="s">
        <v>187</v>
      </c>
      <c r="C51" s="157" t="s">
        <v>417</v>
      </c>
      <c r="G51" s="155"/>
    </row>
    <row r="52" spans="1:8" x14ac:dyDescent="0.2">
      <c r="A52" s="158">
        <v>28</v>
      </c>
      <c r="B52" s="154" t="s">
        <v>187</v>
      </c>
      <c r="C52" s="157" t="s">
        <v>417</v>
      </c>
      <c r="G52" s="155"/>
    </row>
    <row r="53" spans="1:8" x14ac:dyDescent="0.2">
      <c r="A53" s="158">
        <v>29</v>
      </c>
      <c r="B53" s="154" t="s">
        <v>187</v>
      </c>
      <c r="C53" s="157" t="s">
        <v>417</v>
      </c>
      <c r="G53" s="155"/>
    </row>
    <row r="54" spans="1:8" x14ac:dyDescent="0.2">
      <c r="A54" s="158">
        <v>30</v>
      </c>
      <c r="B54" s="154" t="s">
        <v>187</v>
      </c>
      <c r="C54" s="157" t="s">
        <v>417</v>
      </c>
      <c r="G54" s="155"/>
    </row>
    <row r="55" spans="1:8" x14ac:dyDescent="0.2">
      <c r="A55" s="158">
        <v>31</v>
      </c>
      <c r="B55" s="154" t="s">
        <v>187</v>
      </c>
      <c r="C55" s="157" t="s">
        <v>417</v>
      </c>
      <c r="G55" s="155"/>
    </row>
    <row r="56" spans="1:8" x14ac:dyDescent="0.2">
      <c r="A56" s="158">
        <v>32</v>
      </c>
      <c r="B56" s="154" t="s">
        <v>187</v>
      </c>
      <c r="C56" s="157" t="s">
        <v>417</v>
      </c>
      <c r="F56" s="156"/>
      <c r="G56" s="155"/>
      <c r="H56" s="156"/>
    </row>
    <row r="57" spans="1:8" x14ac:dyDescent="0.2">
      <c r="A57" s="158">
        <v>33</v>
      </c>
      <c r="B57" s="154" t="s">
        <v>187</v>
      </c>
      <c r="C57" s="157" t="s">
        <v>417</v>
      </c>
      <c r="F57" s="156"/>
      <c r="G57" s="155"/>
      <c r="H57" s="156"/>
    </row>
    <row r="58" spans="1:8" x14ac:dyDescent="0.2">
      <c r="A58" s="158">
        <v>34</v>
      </c>
      <c r="B58" s="154" t="s">
        <v>187</v>
      </c>
      <c r="C58" s="157" t="s">
        <v>417</v>
      </c>
      <c r="F58" s="156"/>
      <c r="G58" s="155"/>
      <c r="H58" s="156"/>
    </row>
    <row r="59" spans="1:8" x14ac:dyDescent="0.2">
      <c r="A59" s="158">
        <v>35</v>
      </c>
      <c r="B59" s="154" t="s">
        <v>187</v>
      </c>
      <c r="C59" s="157" t="s">
        <v>417</v>
      </c>
      <c r="F59" s="156"/>
      <c r="G59" s="155"/>
      <c r="H59" s="156"/>
    </row>
    <row r="60" spans="1:8" x14ac:dyDescent="0.2">
      <c r="A60" s="158">
        <v>36</v>
      </c>
      <c r="B60" s="154" t="s">
        <v>187</v>
      </c>
      <c r="C60" s="157" t="s">
        <v>417</v>
      </c>
      <c r="F60" s="156"/>
      <c r="G60" s="155"/>
      <c r="H60" s="156"/>
    </row>
    <row r="61" spans="1:8" x14ac:dyDescent="0.2">
      <c r="A61" s="158">
        <v>37</v>
      </c>
      <c r="B61" s="154" t="s">
        <v>187</v>
      </c>
      <c r="C61" s="157" t="s">
        <v>417</v>
      </c>
      <c r="F61" s="156"/>
      <c r="G61" s="155"/>
      <c r="H61" s="156"/>
    </row>
    <row r="62" spans="1:8" x14ac:dyDescent="0.2">
      <c r="A62" s="158">
        <v>38</v>
      </c>
      <c r="B62" s="154" t="s">
        <v>187</v>
      </c>
      <c r="C62" s="157" t="s">
        <v>417</v>
      </c>
      <c r="F62" s="156"/>
      <c r="G62" s="155"/>
      <c r="H62" s="156"/>
    </row>
    <row r="63" spans="1:8" x14ac:dyDescent="0.2">
      <c r="A63" s="158">
        <v>39</v>
      </c>
      <c r="B63" s="154" t="s">
        <v>187</v>
      </c>
      <c r="C63" s="157" t="s">
        <v>417</v>
      </c>
      <c r="F63" s="156"/>
      <c r="G63" s="155"/>
      <c r="H63" s="156"/>
    </row>
    <row r="64" spans="1:8" x14ac:dyDescent="0.2">
      <c r="A64" s="158">
        <v>40</v>
      </c>
      <c r="B64" s="154" t="s">
        <v>186</v>
      </c>
      <c r="C64" s="157" t="s">
        <v>417</v>
      </c>
      <c r="F64" s="156"/>
      <c r="G64" s="155"/>
      <c r="H64" s="156"/>
    </row>
    <row r="65" spans="1:8" x14ac:dyDescent="0.2">
      <c r="A65" s="158">
        <v>41</v>
      </c>
      <c r="B65" s="154" t="s">
        <v>188</v>
      </c>
      <c r="C65" s="157" t="s">
        <v>417</v>
      </c>
      <c r="F65" s="156"/>
      <c r="G65" s="155"/>
      <c r="H65" s="156"/>
    </row>
    <row r="66" spans="1:8" x14ac:dyDescent="0.2">
      <c r="A66" s="158">
        <v>42</v>
      </c>
      <c r="B66" s="154" t="s">
        <v>189</v>
      </c>
      <c r="C66" s="157" t="s">
        <v>417</v>
      </c>
      <c r="F66" s="156"/>
      <c r="G66" s="155"/>
      <c r="H66" s="156"/>
    </row>
    <row r="67" spans="1:8" x14ac:dyDescent="0.2">
      <c r="A67" s="158">
        <v>43</v>
      </c>
      <c r="B67" s="154" t="s">
        <v>189</v>
      </c>
      <c r="C67" s="157" t="s">
        <v>417</v>
      </c>
      <c r="F67" s="156"/>
      <c r="G67" s="155"/>
      <c r="H67" s="156"/>
    </row>
    <row r="68" spans="1:8" x14ac:dyDescent="0.2">
      <c r="A68" s="158">
        <v>44</v>
      </c>
      <c r="B68" s="154" t="s">
        <v>188</v>
      </c>
      <c r="C68" s="157" t="s">
        <v>417</v>
      </c>
      <c r="F68" s="156"/>
      <c r="G68" s="155"/>
      <c r="H68" s="156"/>
    </row>
    <row r="69" spans="1:8" x14ac:dyDescent="0.2">
      <c r="A69" s="158">
        <v>45</v>
      </c>
      <c r="B69" s="154" t="s">
        <v>190</v>
      </c>
      <c r="C69" s="157" t="s">
        <v>417</v>
      </c>
      <c r="F69" s="156"/>
      <c r="G69" s="155"/>
      <c r="H69" s="156"/>
    </row>
    <row r="70" spans="1:8" x14ac:dyDescent="0.2">
      <c r="A70" s="158">
        <v>46</v>
      </c>
      <c r="B70" s="154" t="s">
        <v>191</v>
      </c>
      <c r="C70" s="157" t="s">
        <v>417</v>
      </c>
      <c r="F70" s="156"/>
      <c r="G70" s="155"/>
      <c r="H70" s="156"/>
    </row>
    <row r="71" spans="1:8" x14ac:dyDescent="0.2">
      <c r="A71" s="158">
        <v>47</v>
      </c>
      <c r="B71" s="154" t="s">
        <v>192</v>
      </c>
      <c r="C71" s="157" t="s">
        <v>417</v>
      </c>
      <c r="F71" s="156"/>
      <c r="G71" s="155"/>
      <c r="H71" s="156"/>
    </row>
    <row r="72" spans="1:8" x14ac:dyDescent="0.2">
      <c r="A72" s="158">
        <v>48</v>
      </c>
      <c r="B72" s="154" t="s">
        <v>193</v>
      </c>
      <c r="C72" s="157" t="s">
        <v>417</v>
      </c>
      <c r="F72" s="156"/>
      <c r="G72" s="155"/>
      <c r="H72" s="156"/>
    </row>
    <row r="73" spans="1:8" x14ac:dyDescent="0.2">
      <c r="A73" s="158">
        <v>49</v>
      </c>
      <c r="B73" s="154" t="s">
        <v>186</v>
      </c>
      <c r="C73" s="157" t="s">
        <v>417</v>
      </c>
      <c r="F73" s="156"/>
      <c r="G73" s="155"/>
      <c r="H73" s="156"/>
    </row>
    <row r="74" spans="1:8" x14ac:dyDescent="0.2">
      <c r="A74" s="158">
        <v>50</v>
      </c>
      <c r="B74" s="154" t="s">
        <v>194</v>
      </c>
      <c r="C74" s="157" t="s">
        <v>417</v>
      </c>
      <c r="F74" s="156"/>
      <c r="G74" s="155"/>
      <c r="H74" s="156"/>
    </row>
    <row r="75" spans="1:8" x14ac:dyDescent="0.2">
      <c r="A75" s="158">
        <v>51</v>
      </c>
      <c r="B75" s="154" t="s">
        <v>195</v>
      </c>
      <c r="C75" s="157" t="s">
        <v>416</v>
      </c>
      <c r="F75" s="156"/>
      <c r="G75" s="155"/>
      <c r="H75" s="156"/>
    </row>
    <row r="76" spans="1:8" x14ac:dyDescent="0.2">
      <c r="A76" s="158">
        <v>52</v>
      </c>
      <c r="B76" s="154" t="s">
        <v>196</v>
      </c>
      <c r="C76" s="157" t="s">
        <v>417</v>
      </c>
      <c r="F76" s="156"/>
      <c r="G76" s="155"/>
      <c r="H76" s="156"/>
    </row>
    <row r="77" spans="1:8" x14ac:dyDescent="0.2">
      <c r="A77" s="158">
        <v>53</v>
      </c>
      <c r="B77" s="154" t="s">
        <v>196</v>
      </c>
      <c r="C77" s="157" t="s">
        <v>417</v>
      </c>
      <c r="F77" s="156"/>
      <c r="G77" s="155"/>
      <c r="H77" s="156"/>
    </row>
    <row r="78" spans="1:8" x14ac:dyDescent="0.2">
      <c r="A78" s="158">
        <v>55</v>
      </c>
      <c r="B78" s="154" t="s">
        <v>196</v>
      </c>
      <c r="C78" s="157" t="s">
        <v>417</v>
      </c>
      <c r="F78" s="156"/>
      <c r="G78" s="155"/>
      <c r="H78" s="156"/>
    </row>
    <row r="79" spans="1:8" x14ac:dyDescent="0.2">
      <c r="A79" s="158">
        <v>56</v>
      </c>
      <c r="B79" s="154" t="s">
        <v>196</v>
      </c>
      <c r="C79" s="157" t="s">
        <v>417</v>
      </c>
      <c r="F79" s="156"/>
      <c r="G79" s="155"/>
      <c r="H79" s="156"/>
    </row>
    <row r="80" spans="1:8" x14ac:dyDescent="0.2">
      <c r="A80" s="158">
        <v>57</v>
      </c>
      <c r="B80" s="154" t="s">
        <v>196</v>
      </c>
      <c r="C80" s="157" t="s">
        <v>417</v>
      </c>
      <c r="F80" s="156"/>
      <c r="G80" s="155"/>
      <c r="H80" s="156"/>
    </row>
    <row r="81" spans="1:8" x14ac:dyDescent="0.2">
      <c r="A81" s="158">
        <v>58</v>
      </c>
      <c r="B81" s="154" t="s">
        <v>197</v>
      </c>
      <c r="C81" s="157" t="s">
        <v>416</v>
      </c>
      <c r="F81" s="156"/>
      <c r="G81" s="155"/>
      <c r="H81" s="156"/>
    </row>
    <row r="82" spans="1:8" x14ac:dyDescent="0.2">
      <c r="A82" s="158">
        <v>59</v>
      </c>
      <c r="B82" s="154" t="s">
        <v>196</v>
      </c>
      <c r="C82" s="157" t="s">
        <v>417</v>
      </c>
      <c r="F82" s="156"/>
      <c r="G82" s="155"/>
      <c r="H82" s="156"/>
    </row>
    <row r="83" spans="1:8" x14ac:dyDescent="0.2">
      <c r="A83" s="158">
        <v>60</v>
      </c>
      <c r="B83" s="154" t="s">
        <v>196</v>
      </c>
      <c r="C83" s="157" t="s">
        <v>417</v>
      </c>
      <c r="F83" s="156"/>
      <c r="G83" s="155"/>
      <c r="H83" s="156"/>
    </row>
    <row r="84" spans="1:8" x14ac:dyDescent="0.2">
      <c r="A84" s="158">
        <v>62</v>
      </c>
      <c r="B84" s="154" t="s">
        <v>198</v>
      </c>
      <c r="C84" s="157" t="s">
        <v>416</v>
      </c>
    </row>
    <row r="85" spans="1:8" x14ac:dyDescent="0.2">
      <c r="A85" s="158">
        <v>63</v>
      </c>
      <c r="B85" s="154" t="s">
        <v>189</v>
      </c>
      <c r="C85" s="157" t="s">
        <v>417</v>
      </c>
    </row>
    <row r="86" spans="1:8" x14ac:dyDescent="0.2">
      <c r="A86" s="158">
        <v>64</v>
      </c>
      <c r="B86" s="154" t="s">
        <v>196</v>
      </c>
      <c r="C86" s="157" t="s">
        <v>417</v>
      </c>
    </row>
    <row r="87" spans="1:8" x14ac:dyDescent="0.2">
      <c r="A87" s="158">
        <v>65</v>
      </c>
      <c r="B87" s="154" t="s">
        <v>199</v>
      </c>
      <c r="C87" s="157" t="s">
        <v>417</v>
      </c>
    </row>
    <row r="88" spans="1:8" x14ac:dyDescent="0.2">
      <c r="A88" s="158">
        <v>66</v>
      </c>
      <c r="B88" s="154" t="s">
        <v>199</v>
      </c>
      <c r="C88" s="157" t="s">
        <v>417</v>
      </c>
    </row>
    <row r="89" spans="1:8" x14ac:dyDescent="0.2">
      <c r="A89" s="158">
        <v>67</v>
      </c>
      <c r="B89" s="154" t="s">
        <v>200</v>
      </c>
      <c r="C89" s="157" t="s">
        <v>417</v>
      </c>
    </row>
    <row r="90" spans="1:8" x14ac:dyDescent="0.2">
      <c r="A90" s="158">
        <v>71</v>
      </c>
      <c r="B90" s="154" t="s">
        <v>200</v>
      </c>
      <c r="C90" s="157" t="s">
        <v>417</v>
      </c>
    </row>
    <row r="91" spans="1:8" x14ac:dyDescent="0.2">
      <c r="A91" s="158">
        <v>72</v>
      </c>
      <c r="B91" s="154" t="s">
        <v>200</v>
      </c>
      <c r="C91" s="157" t="s">
        <v>417</v>
      </c>
    </row>
    <row r="92" spans="1:8" x14ac:dyDescent="0.2">
      <c r="A92" s="158">
        <v>73</v>
      </c>
      <c r="B92" s="154" t="s">
        <v>200</v>
      </c>
      <c r="C92" s="157" t="s">
        <v>417</v>
      </c>
    </row>
    <row r="93" spans="1:8" x14ac:dyDescent="0.2">
      <c r="A93" s="158">
        <v>74</v>
      </c>
      <c r="B93" s="154" t="s">
        <v>201</v>
      </c>
      <c r="C93" s="157" t="s">
        <v>417</v>
      </c>
    </row>
    <row r="94" spans="1:8" x14ac:dyDescent="0.2">
      <c r="A94" s="158">
        <v>75</v>
      </c>
      <c r="B94" s="154" t="s">
        <v>202</v>
      </c>
      <c r="C94" s="157" t="s">
        <v>417</v>
      </c>
    </row>
    <row r="95" spans="1:8" x14ac:dyDescent="0.2">
      <c r="A95" s="158">
        <v>76</v>
      </c>
      <c r="B95" s="154" t="s">
        <v>202</v>
      </c>
      <c r="C95" s="157" t="s">
        <v>417</v>
      </c>
    </row>
    <row r="96" spans="1:8" x14ac:dyDescent="0.2">
      <c r="A96" s="158">
        <v>77</v>
      </c>
      <c r="B96" s="154" t="s">
        <v>202</v>
      </c>
      <c r="C96" s="157" t="s">
        <v>417</v>
      </c>
    </row>
    <row r="97" spans="1:3" x14ac:dyDescent="0.2">
      <c r="A97" s="158">
        <v>78</v>
      </c>
      <c r="B97" s="154" t="s">
        <v>203</v>
      </c>
      <c r="C97" s="157" t="s">
        <v>417</v>
      </c>
    </row>
    <row r="98" spans="1:3" x14ac:dyDescent="0.2">
      <c r="A98" s="158">
        <v>79</v>
      </c>
      <c r="B98" s="154" t="s">
        <v>204</v>
      </c>
      <c r="C98" s="157" t="s">
        <v>416</v>
      </c>
    </row>
    <row r="99" spans="1:3" x14ac:dyDescent="0.2">
      <c r="A99" s="158">
        <v>80</v>
      </c>
      <c r="B99" s="154" t="s">
        <v>205</v>
      </c>
      <c r="C99" s="157" t="s">
        <v>417</v>
      </c>
    </row>
    <row r="100" spans="1:3" x14ac:dyDescent="0.2">
      <c r="A100" s="158">
        <v>81</v>
      </c>
      <c r="B100" s="154" t="s">
        <v>206</v>
      </c>
      <c r="C100" s="157" t="s">
        <v>417</v>
      </c>
    </row>
    <row r="101" spans="1:3" x14ac:dyDescent="0.2">
      <c r="A101" s="158">
        <v>82</v>
      </c>
      <c r="B101" s="154" t="s">
        <v>207</v>
      </c>
      <c r="C101" s="157" t="s">
        <v>417</v>
      </c>
    </row>
    <row r="102" spans="1:3" x14ac:dyDescent="0.2">
      <c r="A102" s="158">
        <v>83</v>
      </c>
      <c r="B102" s="154" t="s">
        <v>207</v>
      </c>
      <c r="C102" s="157" t="s">
        <v>417</v>
      </c>
    </row>
    <row r="103" spans="1:3" x14ac:dyDescent="0.2">
      <c r="A103" s="158">
        <v>84</v>
      </c>
      <c r="B103" s="154" t="s">
        <v>207</v>
      </c>
      <c r="C103" s="157" t="s">
        <v>417</v>
      </c>
    </row>
    <row r="104" spans="1:3" x14ac:dyDescent="0.2">
      <c r="A104" s="158">
        <v>85</v>
      </c>
      <c r="B104" s="154" t="s">
        <v>207</v>
      </c>
      <c r="C104" s="157" t="s">
        <v>417</v>
      </c>
    </row>
    <row r="105" spans="1:3" x14ac:dyDescent="0.2">
      <c r="A105" s="158">
        <v>86</v>
      </c>
      <c r="B105" s="154" t="s">
        <v>207</v>
      </c>
      <c r="C105" s="157" t="s">
        <v>417</v>
      </c>
    </row>
    <row r="106" spans="1:3" x14ac:dyDescent="0.2">
      <c r="A106" s="158">
        <v>87</v>
      </c>
      <c r="B106" s="154" t="s">
        <v>207</v>
      </c>
      <c r="C106" s="157" t="s">
        <v>417</v>
      </c>
    </row>
    <row r="107" spans="1:3" x14ac:dyDescent="0.2">
      <c r="A107" s="158">
        <v>88</v>
      </c>
      <c r="B107" s="154" t="s">
        <v>207</v>
      </c>
      <c r="C107" s="157" t="s">
        <v>417</v>
      </c>
    </row>
    <row r="108" spans="1:3" x14ac:dyDescent="0.2">
      <c r="A108" s="158">
        <v>91</v>
      </c>
      <c r="B108" s="154" t="s">
        <v>208</v>
      </c>
      <c r="C108" s="157" t="s">
        <v>417</v>
      </c>
    </row>
    <row r="109" spans="1:3" x14ac:dyDescent="0.2">
      <c r="A109" s="158">
        <v>92</v>
      </c>
      <c r="B109" s="154" t="s">
        <v>208</v>
      </c>
      <c r="C109" s="157" t="s">
        <v>417</v>
      </c>
    </row>
    <row r="110" spans="1:3" x14ac:dyDescent="0.2">
      <c r="A110" s="158">
        <v>93</v>
      </c>
      <c r="B110" s="154" t="s">
        <v>209</v>
      </c>
      <c r="C110" s="157" t="s">
        <v>416</v>
      </c>
    </row>
    <row r="111" spans="1:3" x14ac:dyDescent="0.2">
      <c r="A111" s="158">
        <v>94</v>
      </c>
      <c r="B111" s="154" t="s">
        <v>208</v>
      </c>
      <c r="C111" s="157" t="s">
        <v>417</v>
      </c>
    </row>
    <row r="112" spans="1:3" x14ac:dyDescent="0.2">
      <c r="A112" s="158">
        <v>95</v>
      </c>
      <c r="B112" s="154" t="s">
        <v>208</v>
      </c>
      <c r="C112" s="157" t="s">
        <v>417</v>
      </c>
    </row>
    <row r="113" spans="1:3" x14ac:dyDescent="0.2">
      <c r="A113" s="158">
        <v>96</v>
      </c>
      <c r="B113" s="154" t="s">
        <v>208</v>
      </c>
      <c r="C113" s="157" t="s">
        <v>417</v>
      </c>
    </row>
    <row r="114" spans="1:3" x14ac:dyDescent="0.2">
      <c r="A114" s="158">
        <v>97</v>
      </c>
      <c r="B114" s="154" t="s">
        <v>210</v>
      </c>
      <c r="C114" s="157" t="s">
        <v>417</v>
      </c>
    </row>
    <row r="115" spans="1:3" x14ac:dyDescent="0.2">
      <c r="A115" s="158">
        <v>98</v>
      </c>
      <c r="B115" s="154" t="s">
        <v>211</v>
      </c>
      <c r="C115" s="157" t="s">
        <v>417</v>
      </c>
    </row>
    <row r="116" spans="1:3" x14ac:dyDescent="0.2">
      <c r="A116" s="158">
        <v>99</v>
      </c>
      <c r="B116" s="154" t="s">
        <v>212</v>
      </c>
      <c r="C116" s="157" t="s">
        <v>417</v>
      </c>
    </row>
    <row r="117" spans="1:3" x14ac:dyDescent="0.2">
      <c r="A117" s="158">
        <v>100</v>
      </c>
      <c r="B117" s="154" t="s">
        <v>212</v>
      </c>
      <c r="C117" s="157" t="s">
        <v>417</v>
      </c>
    </row>
    <row r="118" spans="1:3" x14ac:dyDescent="0.2">
      <c r="A118" s="158">
        <v>101</v>
      </c>
      <c r="B118" s="154" t="s">
        <v>213</v>
      </c>
      <c r="C118" s="157" t="s">
        <v>417</v>
      </c>
    </row>
    <row r="119" spans="1:3" x14ac:dyDescent="0.2">
      <c r="A119" s="158">
        <v>102</v>
      </c>
      <c r="B119" s="154" t="s">
        <v>213</v>
      </c>
      <c r="C119" s="157" t="s">
        <v>417</v>
      </c>
    </row>
    <row r="120" spans="1:3" x14ac:dyDescent="0.2">
      <c r="A120" s="158">
        <v>103</v>
      </c>
      <c r="B120" s="154" t="s">
        <v>213</v>
      </c>
      <c r="C120" s="157" t="s">
        <v>417</v>
      </c>
    </row>
    <row r="121" spans="1:3" x14ac:dyDescent="0.2">
      <c r="A121" s="158">
        <v>104</v>
      </c>
      <c r="B121" s="154" t="s">
        <v>214</v>
      </c>
      <c r="C121" s="157" t="s">
        <v>417</v>
      </c>
    </row>
    <row r="122" spans="1:3" x14ac:dyDescent="0.2">
      <c r="A122" s="158">
        <v>105</v>
      </c>
      <c r="B122" s="154" t="s">
        <v>214</v>
      </c>
      <c r="C122" s="157" t="s">
        <v>417</v>
      </c>
    </row>
    <row r="123" spans="1:3" x14ac:dyDescent="0.2">
      <c r="A123" s="158">
        <v>106</v>
      </c>
      <c r="B123" s="154" t="s">
        <v>214</v>
      </c>
      <c r="C123" s="157" t="s">
        <v>417</v>
      </c>
    </row>
    <row r="124" spans="1:3" x14ac:dyDescent="0.2">
      <c r="A124" s="158">
        <v>107</v>
      </c>
      <c r="B124" s="154" t="s">
        <v>214</v>
      </c>
      <c r="C124" s="157" t="s">
        <v>417</v>
      </c>
    </row>
    <row r="125" spans="1:3" x14ac:dyDescent="0.2">
      <c r="A125" s="158">
        <v>108</v>
      </c>
      <c r="B125" s="154" t="s">
        <v>214</v>
      </c>
      <c r="C125" s="157" t="s">
        <v>417</v>
      </c>
    </row>
    <row r="126" spans="1:3" x14ac:dyDescent="0.2">
      <c r="A126" s="158">
        <v>109</v>
      </c>
      <c r="B126" s="154" t="s">
        <v>214</v>
      </c>
      <c r="C126" s="157" t="s">
        <v>417</v>
      </c>
    </row>
    <row r="127" spans="1:3" x14ac:dyDescent="0.2">
      <c r="A127" s="158">
        <v>110</v>
      </c>
      <c r="B127" s="154" t="s">
        <v>214</v>
      </c>
      <c r="C127" s="157" t="s">
        <v>417</v>
      </c>
    </row>
    <row r="128" spans="1:3" x14ac:dyDescent="0.2">
      <c r="A128" s="158">
        <v>111</v>
      </c>
      <c r="B128" s="154" t="s">
        <v>215</v>
      </c>
      <c r="C128" s="157" t="s">
        <v>417</v>
      </c>
    </row>
    <row r="129" spans="1:3" x14ac:dyDescent="0.2">
      <c r="A129" s="158">
        <v>112</v>
      </c>
      <c r="B129" s="154" t="s">
        <v>216</v>
      </c>
      <c r="C129" s="157" t="s">
        <v>417</v>
      </c>
    </row>
    <row r="130" spans="1:3" x14ac:dyDescent="0.2">
      <c r="A130" s="158">
        <v>113</v>
      </c>
      <c r="B130" s="154" t="s">
        <v>216</v>
      </c>
      <c r="C130" s="157" t="s">
        <v>417</v>
      </c>
    </row>
    <row r="131" spans="1:3" x14ac:dyDescent="0.2">
      <c r="A131" s="158">
        <v>115</v>
      </c>
      <c r="B131" s="154" t="s">
        <v>216</v>
      </c>
      <c r="C131" s="157" t="s">
        <v>417</v>
      </c>
    </row>
    <row r="132" spans="1:3" x14ac:dyDescent="0.2">
      <c r="A132" s="158">
        <v>116</v>
      </c>
      <c r="B132" s="154" t="s">
        <v>216</v>
      </c>
      <c r="C132" s="157" t="s">
        <v>417</v>
      </c>
    </row>
    <row r="133" spans="1:3" x14ac:dyDescent="0.2">
      <c r="A133" s="158">
        <v>117</v>
      </c>
      <c r="B133" s="154" t="s">
        <v>216</v>
      </c>
      <c r="C133" s="157" t="s">
        <v>417</v>
      </c>
    </row>
    <row r="134" spans="1:3" x14ac:dyDescent="0.2">
      <c r="A134" s="158">
        <v>118</v>
      </c>
      <c r="B134" s="154" t="s">
        <v>217</v>
      </c>
      <c r="C134" s="157" t="s">
        <v>417</v>
      </c>
    </row>
    <row r="135" spans="1:3" x14ac:dyDescent="0.2">
      <c r="A135" s="158">
        <v>119</v>
      </c>
      <c r="B135" s="154" t="s">
        <v>217</v>
      </c>
      <c r="C135" s="157" t="s">
        <v>417</v>
      </c>
    </row>
    <row r="136" spans="1:3" x14ac:dyDescent="0.2">
      <c r="A136" s="158">
        <v>120</v>
      </c>
      <c r="B136" s="154" t="s">
        <v>189</v>
      </c>
      <c r="C136" s="157" t="s">
        <v>417</v>
      </c>
    </row>
    <row r="137" spans="1:3" x14ac:dyDescent="0.2">
      <c r="A137" s="158">
        <v>121</v>
      </c>
      <c r="B137" s="154" t="s">
        <v>218</v>
      </c>
      <c r="C137" s="157" t="s">
        <v>416</v>
      </c>
    </row>
    <row r="138" spans="1:3" x14ac:dyDescent="0.2">
      <c r="A138" s="158">
        <v>122</v>
      </c>
      <c r="B138" s="154" t="s">
        <v>219</v>
      </c>
      <c r="C138" s="157" t="s">
        <v>416</v>
      </c>
    </row>
    <row r="139" spans="1:3" x14ac:dyDescent="0.2">
      <c r="A139" s="158">
        <v>123</v>
      </c>
      <c r="B139" s="154" t="s">
        <v>220</v>
      </c>
      <c r="C139" s="157" t="s">
        <v>416</v>
      </c>
    </row>
    <row r="140" spans="1:3" x14ac:dyDescent="0.2">
      <c r="A140" s="158">
        <v>124</v>
      </c>
      <c r="B140" s="154" t="s">
        <v>220</v>
      </c>
      <c r="C140" s="157" t="s">
        <v>416</v>
      </c>
    </row>
    <row r="141" spans="1:3" x14ac:dyDescent="0.2">
      <c r="A141" s="158">
        <v>125</v>
      </c>
      <c r="B141" s="154" t="s">
        <v>220</v>
      </c>
      <c r="C141" s="157" t="s">
        <v>416</v>
      </c>
    </row>
    <row r="142" spans="1:3" x14ac:dyDescent="0.2">
      <c r="A142" s="158">
        <v>126</v>
      </c>
      <c r="B142" s="154" t="s">
        <v>221</v>
      </c>
      <c r="C142" s="157" t="s">
        <v>416</v>
      </c>
    </row>
    <row r="143" spans="1:3" x14ac:dyDescent="0.2">
      <c r="A143" s="158">
        <v>127</v>
      </c>
      <c r="B143" s="154" t="s">
        <v>222</v>
      </c>
      <c r="C143" s="157" t="s">
        <v>416</v>
      </c>
    </row>
    <row r="144" spans="1:3" x14ac:dyDescent="0.2">
      <c r="A144" s="158">
        <v>128</v>
      </c>
      <c r="B144" s="154" t="s">
        <v>223</v>
      </c>
      <c r="C144" s="157" t="s">
        <v>416</v>
      </c>
    </row>
    <row r="145" spans="1:3" x14ac:dyDescent="0.2">
      <c r="A145" s="158">
        <v>129</v>
      </c>
      <c r="B145" s="154" t="s">
        <v>222</v>
      </c>
      <c r="C145" s="157" t="s">
        <v>416</v>
      </c>
    </row>
    <row r="146" spans="1:3" x14ac:dyDescent="0.2">
      <c r="A146" s="158">
        <v>130</v>
      </c>
      <c r="B146" s="154" t="s">
        <v>224</v>
      </c>
      <c r="C146" s="157" t="s">
        <v>416</v>
      </c>
    </row>
    <row r="147" spans="1:3" x14ac:dyDescent="0.2">
      <c r="A147" s="158">
        <v>131</v>
      </c>
      <c r="B147" s="154" t="s">
        <v>224</v>
      </c>
      <c r="C147" s="157" t="s">
        <v>416</v>
      </c>
    </row>
    <row r="148" spans="1:3" x14ac:dyDescent="0.2">
      <c r="A148" s="158">
        <v>132</v>
      </c>
      <c r="B148" s="154" t="s">
        <v>225</v>
      </c>
      <c r="C148" s="157" t="s">
        <v>416</v>
      </c>
    </row>
    <row r="149" spans="1:3" x14ac:dyDescent="0.2">
      <c r="A149" s="158">
        <v>133</v>
      </c>
      <c r="B149" s="154" t="s">
        <v>225</v>
      </c>
      <c r="C149" s="157" t="s">
        <v>416</v>
      </c>
    </row>
    <row r="150" spans="1:3" x14ac:dyDescent="0.2">
      <c r="A150" s="158">
        <v>134</v>
      </c>
      <c r="B150" s="154" t="s">
        <v>225</v>
      </c>
      <c r="C150" s="157" t="s">
        <v>416</v>
      </c>
    </row>
    <row r="151" spans="1:3" x14ac:dyDescent="0.2">
      <c r="A151" s="158">
        <v>135</v>
      </c>
      <c r="B151" s="154" t="s">
        <v>225</v>
      </c>
      <c r="C151" s="157" t="s">
        <v>416</v>
      </c>
    </row>
    <row r="152" spans="1:3" x14ac:dyDescent="0.2">
      <c r="A152" s="158">
        <v>136</v>
      </c>
      <c r="B152" s="154" t="s">
        <v>225</v>
      </c>
      <c r="C152" s="157" t="s">
        <v>416</v>
      </c>
    </row>
    <row r="153" spans="1:3" x14ac:dyDescent="0.2">
      <c r="A153" s="158">
        <v>137</v>
      </c>
      <c r="B153" s="154" t="s">
        <v>225</v>
      </c>
      <c r="C153" s="157" t="s">
        <v>416</v>
      </c>
    </row>
    <row r="154" spans="1:3" x14ac:dyDescent="0.2">
      <c r="A154" s="158">
        <v>138</v>
      </c>
      <c r="B154" s="154" t="s">
        <v>225</v>
      </c>
      <c r="C154" s="157" t="s">
        <v>416</v>
      </c>
    </row>
    <row r="155" spans="1:3" x14ac:dyDescent="0.2">
      <c r="A155" s="158">
        <v>140</v>
      </c>
      <c r="B155" s="154" t="s">
        <v>209</v>
      </c>
      <c r="C155" s="157" t="s">
        <v>416</v>
      </c>
    </row>
    <row r="156" spans="1:3" x14ac:dyDescent="0.2">
      <c r="A156" s="158">
        <v>141</v>
      </c>
      <c r="B156" s="154" t="s">
        <v>226</v>
      </c>
      <c r="C156" s="157" t="s">
        <v>416</v>
      </c>
    </row>
    <row r="157" spans="1:3" x14ac:dyDescent="0.2">
      <c r="A157" s="158">
        <v>142</v>
      </c>
      <c r="B157" s="154" t="s">
        <v>226</v>
      </c>
      <c r="C157" s="157" t="s">
        <v>416</v>
      </c>
    </row>
    <row r="158" spans="1:3" x14ac:dyDescent="0.2">
      <c r="A158" s="158">
        <v>143</v>
      </c>
      <c r="B158" s="154" t="s">
        <v>212</v>
      </c>
      <c r="C158" s="157" t="s">
        <v>417</v>
      </c>
    </row>
    <row r="159" spans="1:3" x14ac:dyDescent="0.2">
      <c r="A159" s="158">
        <v>144</v>
      </c>
      <c r="B159" s="154" t="s">
        <v>227</v>
      </c>
      <c r="C159" s="157" t="s">
        <v>416</v>
      </c>
    </row>
    <row r="160" spans="1:3" x14ac:dyDescent="0.2">
      <c r="A160" s="158">
        <v>145</v>
      </c>
      <c r="B160" s="154" t="s">
        <v>227</v>
      </c>
      <c r="C160" s="157" t="s">
        <v>416</v>
      </c>
    </row>
    <row r="161" spans="1:3" x14ac:dyDescent="0.2">
      <c r="A161" s="158">
        <v>146</v>
      </c>
      <c r="B161" s="154" t="s">
        <v>227</v>
      </c>
      <c r="C161" s="157" t="s">
        <v>416</v>
      </c>
    </row>
    <row r="162" spans="1:3" x14ac:dyDescent="0.2">
      <c r="A162" s="158">
        <v>147</v>
      </c>
      <c r="B162" s="154" t="s">
        <v>227</v>
      </c>
      <c r="C162" s="157" t="s">
        <v>416</v>
      </c>
    </row>
    <row r="163" spans="1:3" x14ac:dyDescent="0.2">
      <c r="A163" s="158">
        <v>148</v>
      </c>
      <c r="B163" s="154" t="s">
        <v>228</v>
      </c>
      <c r="C163" s="157" t="s">
        <v>416</v>
      </c>
    </row>
    <row r="164" spans="1:3" x14ac:dyDescent="0.2">
      <c r="A164" s="158">
        <v>149</v>
      </c>
      <c r="B164" s="154" t="s">
        <v>229</v>
      </c>
      <c r="C164" s="157" t="s">
        <v>416</v>
      </c>
    </row>
    <row r="165" spans="1:3" x14ac:dyDescent="0.2">
      <c r="A165" s="158">
        <v>150</v>
      </c>
      <c r="B165" s="154" t="s">
        <v>221</v>
      </c>
      <c r="C165" s="157" t="s">
        <v>416</v>
      </c>
    </row>
    <row r="166" spans="1:3" x14ac:dyDescent="0.2">
      <c r="A166" s="158">
        <v>151</v>
      </c>
      <c r="B166" s="154" t="s">
        <v>221</v>
      </c>
      <c r="C166" s="157" t="s">
        <v>416</v>
      </c>
    </row>
    <row r="167" spans="1:3" x14ac:dyDescent="0.2">
      <c r="A167" s="158">
        <v>152</v>
      </c>
      <c r="B167" s="154" t="s">
        <v>221</v>
      </c>
      <c r="C167" s="157" t="s">
        <v>416</v>
      </c>
    </row>
    <row r="168" spans="1:3" x14ac:dyDescent="0.2">
      <c r="A168" s="158">
        <v>153</v>
      </c>
      <c r="B168" s="154" t="s">
        <v>221</v>
      </c>
      <c r="C168" s="157" t="s">
        <v>416</v>
      </c>
    </row>
    <row r="169" spans="1:3" x14ac:dyDescent="0.2">
      <c r="A169" s="158">
        <v>154</v>
      </c>
      <c r="B169" s="154" t="s">
        <v>221</v>
      </c>
      <c r="C169" s="157" t="s">
        <v>416</v>
      </c>
    </row>
    <row r="170" spans="1:3" x14ac:dyDescent="0.2">
      <c r="A170" s="158">
        <v>155</v>
      </c>
      <c r="B170" s="154" t="s">
        <v>209</v>
      </c>
      <c r="C170" s="157" t="s">
        <v>417</v>
      </c>
    </row>
    <row r="171" spans="1:3" x14ac:dyDescent="0.2">
      <c r="A171" s="158">
        <v>156</v>
      </c>
      <c r="B171" s="154" t="s">
        <v>221</v>
      </c>
      <c r="C171" s="157" t="s">
        <v>416</v>
      </c>
    </row>
    <row r="172" spans="1:3" x14ac:dyDescent="0.2">
      <c r="A172" s="158">
        <v>157</v>
      </c>
      <c r="B172" s="154" t="s">
        <v>221</v>
      </c>
      <c r="C172" s="157" t="s">
        <v>416</v>
      </c>
    </row>
    <row r="173" spans="1:3" x14ac:dyDescent="0.2">
      <c r="A173" s="158">
        <v>158</v>
      </c>
      <c r="B173" s="154" t="s">
        <v>221</v>
      </c>
      <c r="C173" s="157" t="s">
        <v>416</v>
      </c>
    </row>
    <row r="174" spans="1:3" x14ac:dyDescent="0.2">
      <c r="A174" s="158">
        <v>159</v>
      </c>
      <c r="B174" s="154" t="s">
        <v>196</v>
      </c>
      <c r="C174" s="157" t="s">
        <v>417</v>
      </c>
    </row>
    <row r="175" spans="1:3" x14ac:dyDescent="0.2">
      <c r="A175" s="158">
        <v>160</v>
      </c>
      <c r="B175" s="154" t="s">
        <v>221</v>
      </c>
      <c r="C175" s="157" t="s">
        <v>416</v>
      </c>
    </row>
    <row r="176" spans="1:3" x14ac:dyDescent="0.2">
      <c r="A176" s="158">
        <v>161</v>
      </c>
      <c r="B176" s="154" t="s">
        <v>221</v>
      </c>
      <c r="C176" s="157" t="s">
        <v>416</v>
      </c>
    </row>
    <row r="177" spans="1:3" x14ac:dyDescent="0.2">
      <c r="A177" s="158">
        <v>162</v>
      </c>
      <c r="B177" s="154" t="s">
        <v>221</v>
      </c>
      <c r="C177" s="157" t="s">
        <v>416</v>
      </c>
    </row>
    <row r="178" spans="1:3" x14ac:dyDescent="0.2">
      <c r="A178" s="158">
        <v>163</v>
      </c>
      <c r="B178" s="154" t="s">
        <v>221</v>
      </c>
      <c r="C178" s="157" t="s">
        <v>416</v>
      </c>
    </row>
    <row r="179" spans="1:3" x14ac:dyDescent="0.2">
      <c r="A179" s="158">
        <v>164</v>
      </c>
      <c r="B179" s="154" t="s">
        <v>221</v>
      </c>
      <c r="C179" s="157" t="s">
        <v>416</v>
      </c>
    </row>
    <row r="180" spans="1:3" x14ac:dyDescent="0.2">
      <c r="A180" s="158">
        <v>165</v>
      </c>
      <c r="B180" s="154" t="s">
        <v>221</v>
      </c>
      <c r="C180" s="157" t="s">
        <v>416</v>
      </c>
    </row>
    <row r="181" spans="1:3" x14ac:dyDescent="0.2">
      <c r="A181" s="158">
        <v>166</v>
      </c>
      <c r="B181" s="154" t="s">
        <v>221</v>
      </c>
      <c r="C181" s="157" t="s">
        <v>416</v>
      </c>
    </row>
    <row r="182" spans="1:3" x14ac:dyDescent="0.2">
      <c r="A182" s="158">
        <v>167</v>
      </c>
      <c r="B182" s="154" t="s">
        <v>221</v>
      </c>
      <c r="C182" s="157" t="s">
        <v>416</v>
      </c>
    </row>
    <row r="183" spans="1:3" x14ac:dyDescent="0.2">
      <c r="A183" s="158">
        <v>168</v>
      </c>
      <c r="B183" s="154" t="s">
        <v>221</v>
      </c>
      <c r="C183" s="157" t="s">
        <v>416</v>
      </c>
    </row>
    <row r="184" spans="1:3" x14ac:dyDescent="0.2">
      <c r="A184" s="158">
        <v>169</v>
      </c>
      <c r="B184" s="154" t="s">
        <v>221</v>
      </c>
      <c r="C184" s="157" t="s">
        <v>416</v>
      </c>
    </row>
    <row r="185" spans="1:3" x14ac:dyDescent="0.2">
      <c r="A185" s="158">
        <v>170</v>
      </c>
      <c r="B185" s="154" t="s">
        <v>221</v>
      </c>
      <c r="C185" s="157" t="s">
        <v>416</v>
      </c>
    </row>
    <row r="186" spans="1:3" x14ac:dyDescent="0.2">
      <c r="A186" s="158">
        <v>171</v>
      </c>
      <c r="B186" s="154" t="s">
        <v>221</v>
      </c>
      <c r="C186" s="157" t="s">
        <v>416</v>
      </c>
    </row>
    <row r="187" spans="1:3" x14ac:dyDescent="0.2">
      <c r="A187" s="158">
        <v>172</v>
      </c>
      <c r="B187" s="154" t="s">
        <v>221</v>
      </c>
      <c r="C187" s="157" t="s">
        <v>416</v>
      </c>
    </row>
    <row r="188" spans="1:3" x14ac:dyDescent="0.2">
      <c r="A188" s="158">
        <v>173</v>
      </c>
      <c r="B188" s="154" t="s">
        <v>221</v>
      </c>
      <c r="C188" s="157" t="s">
        <v>416</v>
      </c>
    </row>
    <row r="189" spans="1:3" x14ac:dyDescent="0.2">
      <c r="A189" s="158">
        <v>174</v>
      </c>
      <c r="B189" s="154" t="s">
        <v>221</v>
      </c>
      <c r="C189" s="157" t="s">
        <v>416</v>
      </c>
    </row>
    <row r="190" spans="1:3" x14ac:dyDescent="0.2">
      <c r="A190" s="158">
        <v>175</v>
      </c>
      <c r="B190" s="154" t="s">
        <v>221</v>
      </c>
      <c r="C190" s="157" t="s">
        <v>416</v>
      </c>
    </row>
    <row r="191" spans="1:3" x14ac:dyDescent="0.2">
      <c r="A191" s="158">
        <v>176</v>
      </c>
      <c r="B191" s="154" t="s">
        <v>221</v>
      </c>
      <c r="C191" s="157" t="s">
        <v>416</v>
      </c>
    </row>
    <row r="192" spans="1:3" x14ac:dyDescent="0.2">
      <c r="A192" s="158">
        <v>177</v>
      </c>
      <c r="B192" s="154" t="s">
        <v>221</v>
      </c>
      <c r="C192" s="157" t="s">
        <v>416</v>
      </c>
    </row>
    <row r="193" spans="1:3" x14ac:dyDescent="0.2">
      <c r="A193" s="158">
        <v>178</v>
      </c>
      <c r="B193" s="154" t="s">
        <v>230</v>
      </c>
      <c r="C193" s="157" t="s">
        <v>416</v>
      </c>
    </row>
    <row r="194" spans="1:3" x14ac:dyDescent="0.2">
      <c r="A194" s="158">
        <v>179</v>
      </c>
      <c r="B194" s="154" t="s">
        <v>221</v>
      </c>
      <c r="C194" s="157" t="s">
        <v>416</v>
      </c>
    </row>
    <row r="195" spans="1:3" x14ac:dyDescent="0.2">
      <c r="A195" s="158">
        <v>180</v>
      </c>
      <c r="B195" s="154" t="s">
        <v>221</v>
      </c>
      <c r="C195" s="157" t="s">
        <v>416</v>
      </c>
    </row>
    <row r="196" spans="1:3" x14ac:dyDescent="0.2">
      <c r="A196" s="158">
        <v>181</v>
      </c>
      <c r="B196" s="154" t="s">
        <v>221</v>
      </c>
      <c r="C196" s="157" t="s">
        <v>416</v>
      </c>
    </row>
    <row r="197" spans="1:3" x14ac:dyDescent="0.2">
      <c r="A197" s="158">
        <v>182</v>
      </c>
      <c r="B197" s="154" t="s">
        <v>221</v>
      </c>
      <c r="C197" s="157" t="s">
        <v>416</v>
      </c>
    </row>
    <row r="198" spans="1:3" x14ac:dyDescent="0.2">
      <c r="A198" s="158">
        <v>183</v>
      </c>
      <c r="B198" s="154" t="s">
        <v>221</v>
      </c>
      <c r="C198" s="157" t="s">
        <v>416</v>
      </c>
    </row>
    <row r="199" spans="1:3" x14ac:dyDescent="0.2">
      <c r="A199" s="158">
        <v>184</v>
      </c>
      <c r="B199" s="154" t="s">
        <v>221</v>
      </c>
      <c r="C199" s="157" t="s">
        <v>416</v>
      </c>
    </row>
    <row r="200" spans="1:3" x14ac:dyDescent="0.2">
      <c r="A200" s="158">
        <v>185</v>
      </c>
      <c r="B200" s="154" t="s">
        <v>221</v>
      </c>
      <c r="C200" s="157" t="s">
        <v>416</v>
      </c>
    </row>
    <row r="201" spans="1:3" x14ac:dyDescent="0.2">
      <c r="A201" s="158">
        <v>186</v>
      </c>
      <c r="B201" s="154" t="s">
        <v>221</v>
      </c>
      <c r="C201" s="157" t="s">
        <v>416</v>
      </c>
    </row>
    <row r="202" spans="1:3" x14ac:dyDescent="0.2">
      <c r="A202" s="158">
        <v>187</v>
      </c>
      <c r="B202" s="154" t="s">
        <v>221</v>
      </c>
      <c r="C202" s="157" t="s">
        <v>416</v>
      </c>
    </row>
    <row r="203" spans="1:3" x14ac:dyDescent="0.2">
      <c r="A203" s="158">
        <v>188</v>
      </c>
      <c r="B203" s="154" t="s">
        <v>221</v>
      </c>
      <c r="C203" s="157" t="s">
        <v>416</v>
      </c>
    </row>
    <row r="204" spans="1:3" x14ac:dyDescent="0.2">
      <c r="A204" s="158">
        <v>189</v>
      </c>
      <c r="B204" s="154" t="s">
        <v>221</v>
      </c>
      <c r="C204" s="157" t="s">
        <v>417</v>
      </c>
    </row>
    <row r="205" spans="1:3" x14ac:dyDescent="0.2">
      <c r="A205" s="158">
        <v>190</v>
      </c>
      <c r="B205" s="154" t="s">
        <v>221</v>
      </c>
      <c r="C205" s="157" t="s">
        <v>417</v>
      </c>
    </row>
    <row r="206" spans="1:3" x14ac:dyDescent="0.2">
      <c r="A206" s="158">
        <v>191</v>
      </c>
      <c r="B206" s="154" t="s">
        <v>221</v>
      </c>
      <c r="C206" s="157" t="s">
        <v>417</v>
      </c>
    </row>
    <row r="207" spans="1:3" x14ac:dyDescent="0.2">
      <c r="A207" s="158">
        <v>192</v>
      </c>
      <c r="B207" s="154" t="s">
        <v>221</v>
      </c>
      <c r="C207" s="157" t="s">
        <v>417</v>
      </c>
    </row>
    <row r="208" spans="1:3" x14ac:dyDescent="0.2">
      <c r="A208" s="158">
        <v>193</v>
      </c>
      <c r="B208" s="154" t="s">
        <v>221</v>
      </c>
      <c r="C208" s="157" t="s">
        <v>417</v>
      </c>
    </row>
    <row r="209" spans="1:3" x14ac:dyDescent="0.2">
      <c r="A209" s="158">
        <v>194</v>
      </c>
      <c r="B209" s="154" t="s">
        <v>221</v>
      </c>
      <c r="C209" s="157" t="s">
        <v>417</v>
      </c>
    </row>
    <row r="210" spans="1:3" x14ac:dyDescent="0.2">
      <c r="A210" s="158">
        <v>195</v>
      </c>
      <c r="B210" s="154" t="s">
        <v>221</v>
      </c>
      <c r="C210" s="157" t="s">
        <v>417</v>
      </c>
    </row>
    <row r="211" spans="1:3" x14ac:dyDescent="0.2">
      <c r="A211" s="158">
        <v>196</v>
      </c>
      <c r="B211" s="154" t="s">
        <v>221</v>
      </c>
      <c r="C211" s="157" t="s">
        <v>417</v>
      </c>
    </row>
    <row r="212" spans="1:3" x14ac:dyDescent="0.2">
      <c r="A212" s="158">
        <v>197</v>
      </c>
      <c r="B212" s="154" t="s">
        <v>221</v>
      </c>
      <c r="C212" s="157" t="s">
        <v>417</v>
      </c>
    </row>
    <row r="213" spans="1:3" x14ac:dyDescent="0.2">
      <c r="A213" s="158">
        <v>198</v>
      </c>
      <c r="B213" s="154" t="s">
        <v>221</v>
      </c>
      <c r="C213" s="157" t="s">
        <v>417</v>
      </c>
    </row>
    <row r="214" spans="1:3" x14ac:dyDescent="0.2">
      <c r="A214" s="158">
        <v>199</v>
      </c>
      <c r="B214" s="154" t="s">
        <v>221</v>
      </c>
      <c r="C214" s="157" t="s">
        <v>417</v>
      </c>
    </row>
    <row r="215" spans="1:3" x14ac:dyDescent="0.2">
      <c r="A215" s="158">
        <v>201</v>
      </c>
      <c r="B215" s="154" t="s">
        <v>221</v>
      </c>
      <c r="C215" s="157" t="s">
        <v>417</v>
      </c>
    </row>
    <row r="216" spans="1:3" x14ac:dyDescent="0.2">
      <c r="A216" s="158">
        <v>202</v>
      </c>
      <c r="B216" s="154" t="s">
        <v>221</v>
      </c>
      <c r="C216" s="157" t="s">
        <v>417</v>
      </c>
    </row>
    <row r="217" spans="1:3" x14ac:dyDescent="0.2">
      <c r="A217" s="158">
        <v>203</v>
      </c>
      <c r="B217" s="154" t="s">
        <v>221</v>
      </c>
      <c r="C217" s="157" t="s">
        <v>417</v>
      </c>
    </row>
    <row r="218" spans="1:3" x14ac:dyDescent="0.2">
      <c r="A218" s="158">
        <v>204</v>
      </c>
      <c r="B218" s="154" t="s">
        <v>221</v>
      </c>
      <c r="C218" s="157" t="s">
        <v>417</v>
      </c>
    </row>
    <row r="219" spans="1:3" x14ac:dyDescent="0.2">
      <c r="A219" s="158">
        <v>205</v>
      </c>
      <c r="B219" s="154" t="s">
        <v>221</v>
      </c>
      <c r="C219" s="157" t="s">
        <v>417</v>
      </c>
    </row>
    <row r="220" spans="1:3" x14ac:dyDescent="0.2">
      <c r="A220" s="158">
        <v>206</v>
      </c>
      <c r="B220" s="154" t="s">
        <v>221</v>
      </c>
      <c r="C220" s="157" t="s">
        <v>417</v>
      </c>
    </row>
    <row r="221" spans="1:3" x14ac:dyDescent="0.2">
      <c r="A221" s="158">
        <v>207</v>
      </c>
      <c r="B221" s="154" t="s">
        <v>221</v>
      </c>
      <c r="C221" s="157" t="s">
        <v>417</v>
      </c>
    </row>
    <row r="222" spans="1:3" x14ac:dyDescent="0.2">
      <c r="A222" s="158">
        <v>208</v>
      </c>
      <c r="B222" s="154" t="s">
        <v>221</v>
      </c>
      <c r="C222" s="157" t="s">
        <v>417</v>
      </c>
    </row>
    <row r="223" spans="1:3" x14ac:dyDescent="0.2">
      <c r="A223" s="158">
        <v>209</v>
      </c>
      <c r="B223" s="154" t="s">
        <v>221</v>
      </c>
      <c r="C223" s="157" t="s">
        <v>416</v>
      </c>
    </row>
    <row r="224" spans="1:3" x14ac:dyDescent="0.2">
      <c r="A224" s="158">
        <v>210</v>
      </c>
      <c r="B224" s="154" t="s">
        <v>221</v>
      </c>
      <c r="C224" s="157" t="s">
        <v>416</v>
      </c>
    </row>
    <row r="225" spans="1:3" x14ac:dyDescent="0.2">
      <c r="A225" s="158">
        <v>211</v>
      </c>
      <c r="B225" s="154" t="s">
        <v>221</v>
      </c>
      <c r="C225" s="157" t="s">
        <v>416</v>
      </c>
    </row>
    <row r="226" spans="1:3" x14ac:dyDescent="0.2">
      <c r="A226" s="158">
        <v>212</v>
      </c>
      <c r="B226" s="154" t="s">
        <v>221</v>
      </c>
      <c r="C226" s="157" t="s">
        <v>416</v>
      </c>
    </row>
    <row r="227" spans="1:3" x14ac:dyDescent="0.2">
      <c r="A227" s="158">
        <v>213</v>
      </c>
      <c r="B227" s="154" t="s">
        <v>221</v>
      </c>
      <c r="C227" s="157" t="s">
        <v>416</v>
      </c>
    </row>
    <row r="228" spans="1:3" x14ac:dyDescent="0.2">
      <c r="A228" s="158">
        <v>214</v>
      </c>
      <c r="B228" s="154" t="s">
        <v>221</v>
      </c>
      <c r="C228" s="157" t="s">
        <v>416</v>
      </c>
    </row>
    <row r="229" spans="1:3" x14ac:dyDescent="0.2">
      <c r="A229" s="158">
        <v>215</v>
      </c>
      <c r="B229" s="154" t="s">
        <v>221</v>
      </c>
      <c r="C229" s="157" t="s">
        <v>416</v>
      </c>
    </row>
    <row r="230" spans="1:3" x14ac:dyDescent="0.2">
      <c r="A230" s="158">
        <v>216</v>
      </c>
      <c r="B230" s="154" t="s">
        <v>221</v>
      </c>
      <c r="C230" s="157" t="s">
        <v>416</v>
      </c>
    </row>
    <row r="231" spans="1:3" x14ac:dyDescent="0.2">
      <c r="A231" s="158">
        <v>217</v>
      </c>
      <c r="B231" s="154" t="s">
        <v>221</v>
      </c>
      <c r="C231" s="157" t="s">
        <v>416</v>
      </c>
    </row>
    <row r="232" spans="1:3" x14ac:dyDescent="0.2">
      <c r="A232" s="158">
        <v>218</v>
      </c>
      <c r="B232" s="154" t="s">
        <v>221</v>
      </c>
      <c r="C232" s="157" t="s">
        <v>416</v>
      </c>
    </row>
    <row r="233" spans="1:3" x14ac:dyDescent="0.2">
      <c r="A233" s="158">
        <v>219</v>
      </c>
      <c r="B233" s="154" t="s">
        <v>221</v>
      </c>
      <c r="C233" s="157" t="s">
        <v>416</v>
      </c>
    </row>
    <row r="234" spans="1:3" x14ac:dyDescent="0.2">
      <c r="A234" s="158">
        <v>220</v>
      </c>
      <c r="B234" s="154" t="s">
        <v>221</v>
      </c>
      <c r="C234" s="157" t="s">
        <v>416</v>
      </c>
    </row>
    <row r="235" spans="1:3" x14ac:dyDescent="0.2">
      <c r="A235" s="158">
        <v>221</v>
      </c>
      <c r="B235" s="154" t="s">
        <v>221</v>
      </c>
      <c r="C235" s="157" t="s">
        <v>416</v>
      </c>
    </row>
    <row r="236" spans="1:3" x14ac:dyDescent="0.2">
      <c r="A236" s="158">
        <v>222</v>
      </c>
      <c r="B236" s="154" t="s">
        <v>221</v>
      </c>
      <c r="C236" s="157" t="s">
        <v>416</v>
      </c>
    </row>
    <row r="237" spans="1:3" x14ac:dyDescent="0.2">
      <c r="A237" s="158">
        <v>223</v>
      </c>
      <c r="B237" s="154" t="s">
        <v>221</v>
      </c>
      <c r="C237" s="157" t="s">
        <v>416</v>
      </c>
    </row>
    <row r="238" spans="1:3" x14ac:dyDescent="0.2">
      <c r="A238" s="158">
        <v>224</v>
      </c>
      <c r="B238" s="154" t="s">
        <v>221</v>
      </c>
      <c r="C238" s="157" t="s">
        <v>416</v>
      </c>
    </row>
    <row r="239" spans="1:3" x14ac:dyDescent="0.2">
      <c r="A239" s="158">
        <v>225</v>
      </c>
      <c r="B239" s="154" t="s">
        <v>221</v>
      </c>
      <c r="C239" s="157" t="s">
        <v>416</v>
      </c>
    </row>
    <row r="240" spans="1:3" x14ac:dyDescent="0.2">
      <c r="A240" s="158">
        <v>226</v>
      </c>
      <c r="B240" s="154" t="s">
        <v>221</v>
      </c>
      <c r="C240" s="157" t="s">
        <v>416</v>
      </c>
    </row>
    <row r="241" spans="1:3" x14ac:dyDescent="0.2">
      <c r="A241" s="158">
        <v>227</v>
      </c>
      <c r="B241" s="154" t="s">
        <v>221</v>
      </c>
      <c r="C241" s="157" t="s">
        <v>416</v>
      </c>
    </row>
    <row r="242" spans="1:3" x14ac:dyDescent="0.2">
      <c r="A242" s="158">
        <v>228</v>
      </c>
      <c r="B242" s="154" t="s">
        <v>231</v>
      </c>
      <c r="C242" s="157" t="s">
        <v>417</v>
      </c>
    </row>
    <row r="243" spans="1:3" x14ac:dyDescent="0.2">
      <c r="A243" s="158">
        <v>229</v>
      </c>
      <c r="B243" s="154" t="s">
        <v>231</v>
      </c>
      <c r="C243" s="157" t="s">
        <v>417</v>
      </c>
    </row>
    <row r="244" spans="1:3" x14ac:dyDescent="0.2">
      <c r="A244" s="158">
        <v>230</v>
      </c>
      <c r="B244" s="154" t="s">
        <v>221</v>
      </c>
      <c r="C244" s="157" t="s">
        <v>417</v>
      </c>
    </row>
    <row r="245" spans="1:3" x14ac:dyDescent="0.2">
      <c r="A245" s="158">
        <v>231</v>
      </c>
      <c r="B245" s="154" t="s">
        <v>209</v>
      </c>
      <c r="C245" s="157" t="s">
        <v>416</v>
      </c>
    </row>
    <row r="246" spans="1:3" x14ac:dyDescent="0.2">
      <c r="A246" s="158">
        <v>233</v>
      </c>
      <c r="B246" s="154" t="s">
        <v>209</v>
      </c>
      <c r="C246" s="157" t="s">
        <v>416</v>
      </c>
    </row>
    <row r="247" spans="1:3" x14ac:dyDescent="0.2">
      <c r="A247" s="158">
        <v>234</v>
      </c>
      <c r="B247" s="154" t="s">
        <v>209</v>
      </c>
      <c r="C247" s="157" t="s">
        <v>416</v>
      </c>
    </row>
    <row r="248" spans="1:3" x14ac:dyDescent="0.2">
      <c r="A248" s="158">
        <v>235</v>
      </c>
      <c r="B248" s="154" t="s">
        <v>209</v>
      </c>
      <c r="C248" s="157" t="s">
        <v>416</v>
      </c>
    </row>
    <row r="249" spans="1:3" x14ac:dyDescent="0.2">
      <c r="A249" s="158">
        <v>236</v>
      </c>
      <c r="B249" s="154" t="s">
        <v>209</v>
      </c>
      <c r="C249" s="157" t="s">
        <v>416</v>
      </c>
    </row>
    <row r="250" spans="1:3" x14ac:dyDescent="0.2">
      <c r="A250" s="158">
        <v>237</v>
      </c>
      <c r="B250" s="154" t="s">
        <v>209</v>
      </c>
      <c r="C250" s="157" t="s">
        <v>416</v>
      </c>
    </row>
    <row r="251" spans="1:3" x14ac:dyDescent="0.2">
      <c r="A251" s="158">
        <v>238</v>
      </c>
      <c r="B251" s="154" t="s">
        <v>221</v>
      </c>
      <c r="C251" s="157" t="s">
        <v>416</v>
      </c>
    </row>
    <row r="252" spans="1:3" x14ac:dyDescent="0.2">
      <c r="A252" s="158">
        <v>241</v>
      </c>
      <c r="B252" s="154" t="s">
        <v>232</v>
      </c>
      <c r="C252" s="157" t="s">
        <v>416</v>
      </c>
    </row>
    <row r="253" spans="1:3" x14ac:dyDescent="0.2">
      <c r="A253" s="158">
        <v>242</v>
      </c>
      <c r="B253" s="154" t="s">
        <v>233</v>
      </c>
      <c r="C253" s="157" t="s">
        <v>416</v>
      </c>
    </row>
    <row r="254" spans="1:3" x14ac:dyDescent="0.2">
      <c r="A254" s="158">
        <v>243</v>
      </c>
      <c r="B254" s="154" t="s">
        <v>197</v>
      </c>
      <c r="C254" s="157" t="s">
        <v>416</v>
      </c>
    </row>
    <row r="255" spans="1:3" x14ac:dyDescent="0.2">
      <c r="A255" s="158">
        <v>244</v>
      </c>
      <c r="B255" s="154" t="s">
        <v>221</v>
      </c>
      <c r="C255" s="157" t="s">
        <v>416</v>
      </c>
    </row>
    <row r="256" spans="1:3" x14ac:dyDescent="0.2">
      <c r="A256" s="158">
        <v>245</v>
      </c>
      <c r="B256" s="154" t="s">
        <v>233</v>
      </c>
      <c r="C256" s="157" t="s">
        <v>416</v>
      </c>
    </row>
    <row r="257" spans="1:3" x14ac:dyDescent="0.2">
      <c r="A257" s="158">
        <v>246</v>
      </c>
      <c r="B257" s="154" t="s">
        <v>234</v>
      </c>
      <c r="C257" s="157" t="s">
        <v>416</v>
      </c>
    </row>
    <row r="258" spans="1:3" x14ac:dyDescent="0.2">
      <c r="A258" s="158">
        <v>247</v>
      </c>
      <c r="B258" s="154" t="s">
        <v>233</v>
      </c>
      <c r="C258" s="157" t="s">
        <v>416</v>
      </c>
    </row>
    <row r="259" spans="1:3" x14ac:dyDescent="0.2">
      <c r="A259" s="158">
        <v>248</v>
      </c>
      <c r="B259" s="154" t="s">
        <v>221</v>
      </c>
      <c r="C259" s="157" t="s">
        <v>416</v>
      </c>
    </row>
    <row r="260" spans="1:3" x14ac:dyDescent="0.2">
      <c r="A260" s="158">
        <v>249</v>
      </c>
      <c r="B260" s="154" t="s">
        <v>233</v>
      </c>
      <c r="C260" s="157" t="s">
        <v>416</v>
      </c>
    </row>
    <row r="261" spans="1:3" x14ac:dyDescent="0.2">
      <c r="A261" s="158">
        <v>250</v>
      </c>
      <c r="B261" s="154" t="s">
        <v>235</v>
      </c>
      <c r="C261" s="157" t="s">
        <v>417</v>
      </c>
    </row>
    <row r="262" spans="1:3" x14ac:dyDescent="0.2">
      <c r="A262" s="158">
        <v>251</v>
      </c>
      <c r="B262" s="154" t="s">
        <v>235</v>
      </c>
      <c r="C262" s="157" t="s">
        <v>417</v>
      </c>
    </row>
    <row r="263" spans="1:3" x14ac:dyDescent="0.2">
      <c r="A263" s="158">
        <v>252</v>
      </c>
      <c r="B263" s="154" t="s">
        <v>235</v>
      </c>
      <c r="C263" s="157" t="s">
        <v>417</v>
      </c>
    </row>
    <row r="264" spans="1:3" x14ac:dyDescent="0.2">
      <c r="A264" s="158">
        <v>253</v>
      </c>
      <c r="B264" s="154" t="s">
        <v>235</v>
      </c>
      <c r="C264" s="157" t="s">
        <v>417</v>
      </c>
    </row>
    <row r="265" spans="1:3" x14ac:dyDescent="0.2">
      <c r="A265" s="158">
        <v>254</v>
      </c>
      <c r="B265" s="154" t="s">
        <v>236</v>
      </c>
      <c r="C265" s="157" t="s">
        <v>416</v>
      </c>
    </row>
    <row r="266" spans="1:3" x14ac:dyDescent="0.2">
      <c r="A266" s="158">
        <v>255</v>
      </c>
      <c r="B266" s="154" t="s">
        <v>237</v>
      </c>
      <c r="C266" s="157" t="s">
        <v>416</v>
      </c>
    </row>
    <row r="267" spans="1:3" x14ac:dyDescent="0.2">
      <c r="A267" s="158">
        <v>257</v>
      </c>
      <c r="B267" s="154" t="s">
        <v>238</v>
      </c>
      <c r="C267" s="157" t="s">
        <v>416</v>
      </c>
    </row>
    <row r="268" spans="1:3" x14ac:dyDescent="0.2">
      <c r="A268" s="158">
        <v>258</v>
      </c>
      <c r="B268" s="154" t="s">
        <v>239</v>
      </c>
      <c r="C268" s="157" t="s">
        <v>416</v>
      </c>
    </row>
    <row r="269" spans="1:3" x14ac:dyDescent="0.2">
      <c r="A269" s="158">
        <v>259</v>
      </c>
      <c r="B269" s="154" t="s">
        <v>240</v>
      </c>
      <c r="C269" s="157" t="s">
        <v>416</v>
      </c>
    </row>
    <row r="270" spans="1:3" x14ac:dyDescent="0.2">
      <c r="A270" s="158">
        <v>260</v>
      </c>
      <c r="B270" s="154" t="s">
        <v>239</v>
      </c>
      <c r="C270" s="157" t="s">
        <v>417</v>
      </c>
    </row>
    <row r="271" spans="1:3" x14ac:dyDescent="0.2">
      <c r="A271" s="158">
        <v>261</v>
      </c>
      <c r="B271" s="154" t="s">
        <v>239</v>
      </c>
      <c r="C271" s="157" t="s">
        <v>416</v>
      </c>
    </row>
    <row r="272" spans="1:3" x14ac:dyDescent="0.2">
      <c r="A272" s="158">
        <v>262</v>
      </c>
      <c r="B272" s="154" t="s">
        <v>239</v>
      </c>
      <c r="C272" s="157" t="s">
        <v>416</v>
      </c>
    </row>
    <row r="273" spans="1:3" x14ac:dyDescent="0.2">
      <c r="A273" s="158">
        <v>263</v>
      </c>
      <c r="B273" s="154" t="s">
        <v>239</v>
      </c>
      <c r="C273" s="157" t="s">
        <v>416</v>
      </c>
    </row>
    <row r="274" spans="1:3" x14ac:dyDescent="0.2">
      <c r="A274" s="158">
        <v>264</v>
      </c>
      <c r="B274" s="154" t="s">
        <v>239</v>
      </c>
      <c r="C274" s="157" t="s">
        <v>416</v>
      </c>
    </row>
    <row r="275" spans="1:3" x14ac:dyDescent="0.2">
      <c r="A275" s="158">
        <v>265</v>
      </c>
      <c r="B275" s="154" t="s">
        <v>241</v>
      </c>
      <c r="C275" s="157" t="s">
        <v>417</v>
      </c>
    </row>
    <row r="276" spans="1:3" x14ac:dyDescent="0.2">
      <c r="A276" s="158">
        <v>266</v>
      </c>
      <c r="B276" s="154" t="s">
        <v>241</v>
      </c>
      <c r="C276" s="157" t="s">
        <v>417</v>
      </c>
    </row>
    <row r="277" spans="1:3" x14ac:dyDescent="0.2">
      <c r="A277" s="158">
        <v>267</v>
      </c>
      <c r="B277" s="154" t="s">
        <v>241</v>
      </c>
      <c r="C277" s="157" t="s">
        <v>417</v>
      </c>
    </row>
    <row r="278" spans="1:3" x14ac:dyDescent="0.2">
      <c r="A278" s="158">
        <v>268</v>
      </c>
      <c r="B278" s="154" t="s">
        <v>241</v>
      </c>
      <c r="C278" s="157" t="s">
        <v>417</v>
      </c>
    </row>
    <row r="279" spans="1:3" x14ac:dyDescent="0.2">
      <c r="A279" s="158">
        <v>269</v>
      </c>
      <c r="B279" s="154" t="s">
        <v>241</v>
      </c>
      <c r="C279" s="157" t="s">
        <v>417</v>
      </c>
    </row>
    <row r="280" spans="1:3" x14ac:dyDescent="0.2">
      <c r="A280" s="158">
        <v>270</v>
      </c>
      <c r="B280" s="154" t="s">
        <v>241</v>
      </c>
      <c r="C280" s="157" t="s">
        <v>417</v>
      </c>
    </row>
    <row r="281" spans="1:3" x14ac:dyDescent="0.2">
      <c r="A281" s="158">
        <v>271</v>
      </c>
      <c r="B281" s="154" t="s">
        <v>241</v>
      </c>
      <c r="C281" s="157" t="s">
        <v>417</v>
      </c>
    </row>
    <row r="282" spans="1:3" x14ac:dyDescent="0.2">
      <c r="A282" s="158">
        <v>272</v>
      </c>
      <c r="B282" s="154" t="s">
        <v>241</v>
      </c>
      <c r="C282" s="157" t="s">
        <v>417</v>
      </c>
    </row>
    <row r="283" spans="1:3" x14ac:dyDescent="0.2">
      <c r="A283" s="158">
        <v>273</v>
      </c>
      <c r="B283" s="154" t="s">
        <v>241</v>
      </c>
      <c r="C283" s="157" t="s">
        <v>417</v>
      </c>
    </row>
    <row r="284" spans="1:3" x14ac:dyDescent="0.2">
      <c r="A284" s="158">
        <v>274</v>
      </c>
      <c r="B284" s="154" t="s">
        <v>241</v>
      </c>
      <c r="C284" s="157" t="s">
        <v>417</v>
      </c>
    </row>
    <row r="285" spans="1:3" x14ac:dyDescent="0.2">
      <c r="A285" s="158">
        <v>276</v>
      </c>
      <c r="B285" s="154" t="s">
        <v>241</v>
      </c>
      <c r="C285" s="157" t="s">
        <v>417</v>
      </c>
    </row>
    <row r="286" spans="1:3" x14ac:dyDescent="0.2">
      <c r="A286" s="158">
        <v>277</v>
      </c>
      <c r="B286" s="154" t="s">
        <v>242</v>
      </c>
      <c r="C286" s="157" t="s">
        <v>417</v>
      </c>
    </row>
    <row r="287" spans="1:3" x14ac:dyDescent="0.2">
      <c r="A287" s="158">
        <v>278</v>
      </c>
      <c r="B287" s="154" t="s">
        <v>243</v>
      </c>
      <c r="C287" s="157" t="s">
        <v>417</v>
      </c>
    </row>
    <row r="288" spans="1:3" x14ac:dyDescent="0.2">
      <c r="A288" s="158">
        <v>279</v>
      </c>
      <c r="B288" s="154" t="s">
        <v>244</v>
      </c>
      <c r="C288" s="157" t="s">
        <v>417</v>
      </c>
    </row>
    <row r="289" spans="1:3" x14ac:dyDescent="0.2">
      <c r="A289" s="158">
        <v>280</v>
      </c>
      <c r="B289" s="154" t="s">
        <v>245</v>
      </c>
      <c r="C289" s="157" t="s">
        <v>417</v>
      </c>
    </row>
    <row r="290" spans="1:3" x14ac:dyDescent="0.2">
      <c r="A290" s="158">
        <v>281</v>
      </c>
      <c r="B290" s="154" t="s">
        <v>246</v>
      </c>
      <c r="C290" s="157" t="s">
        <v>416</v>
      </c>
    </row>
    <row r="291" spans="1:3" x14ac:dyDescent="0.2">
      <c r="A291" s="158">
        <v>283</v>
      </c>
      <c r="B291" s="154" t="s">
        <v>247</v>
      </c>
      <c r="C291" s="157" t="s">
        <v>416</v>
      </c>
    </row>
    <row r="292" spans="1:3" x14ac:dyDescent="0.2">
      <c r="A292" s="158">
        <v>284</v>
      </c>
      <c r="B292" s="154" t="s">
        <v>189</v>
      </c>
      <c r="C292" s="157" t="s">
        <v>417</v>
      </c>
    </row>
    <row r="293" spans="1:3" x14ac:dyDescent="0.2">
      <c r="A293" s="158">
        <v>285</v>
      </c>
      <c r="B293" s="154" t="s">
        <v>189</v>
      </c>
      <c r="C293" s="157" t="s">
        <v>417</v>
      </c>
    </row>
    <row r="294" spans="1:3" x14ac:dyDescent="0.2">
      <c r="A294" s="158">
        <v>286</v>
      </c>
      <c r="B294" s="154" t="s">
        <v>248</v>
      </c>
      <c r="C294" s="157" t="s">
        <v>417</v>
      </c>
    </row>
    <row r="295" spans="1:3" x14ac:dyDescent="0.2">
      <c r="A295" s="158">
        <v>287</v>
      </c>
      <c r="B295" s="154" t="s">
        <v>249</v>
      </c>
      <c r="C295" s="157" t="s">
        <v>417</v>
      </c>
    </row>
    <row r="296" spans="1:3" x14ac:dyDescent="0.2">
      <c r="A296" s="158">
        <v>288</v>
      </c>
      <c r="B296" s="154" t="s">
        <v>250</v>
      </c>
      <c r="C296" s="157" t="s">
        <v>417</v>
      </c>
    </row>
    <row r="297" spans="1:3" x14ac:dyDescent="0.2">
      <c r="A297" s="158">
        <v>289</v>
      </c>
      <c r="B297" s="154" t="s">
        <v>250</v>
      </c>
      <c r="C297" s="157" t="s">
        <v>417</v>
      </c>
    </row>
    <row r="298" spans="1:3" x14ac:dyDescent="0.2">
      <c r="A298" s="158">
        <v>290</v>
      </c>
      <c r="B298" s="154" t="s">
        <v>250</v>
      </c>
      <c r="C298" s="157" t="s">
        <v>417</v>
      </c>
    </row>
    <row r="299" spans="1:3" x14ac:dyDescent="0.2">
      <c r="A299" s="158">
        <v>291</v>
      </c>
      <c r="B299" s="154" t="s">
        <v>250</v>
      </c>
      <c r="C299" s="157" t="s">
        <v>417</v>
      </c>
    </row>
    <row r="300" spans="1:3" x14ac:dyDescent="0.2">
      <c r="A300" s="158">
        <v>292</v>
      </c>
      <c r="B300" s="154" t="s">
        <v>250</v>
      </c>
      <c r="C300" s="157" t="s">
        <v>417</v>
      </c>
    </row>
    <row r="301" spans="1:3" x14ac:dyDescent="0.2">
      <c r="A301" s="158">
        <v>297</v>
      </c>
      <c r="B301" s="154" t="s">
        <v>250</v>
      </c>
      <c r="C301" s="157" t="s">
        <v>417</v>
      </c>
    </row>
    <row r="302" spans="1:3" x14ac:dyDescent="0.2">
      <c r="A302" s="158">
        <v>298</v>
      </c>
      <c r="B302" s="154" t="s">
        <v>250</v>
      </c>
      <c r="C302" s="157" t="s">
        <v>417</v>
      </c>
    </row>
    <row r="303" spans="1:3" x14ac:dyDescent="0.2">
      <c r="A303" s="158">
        <v>299</v>
      </c>
      <c r="B303" s="154" t="s">
        <v>250</v>
      </c>
      <c r="C303" s="157" t="s">
        <v>417</v>
      </c>
    </row>
    <row r="304" spans="1:3" x14ac:dyDescent="0.2">
      <c r="A304" s="158">
        <v>300</v>
      </c>
      <c r="B304" s="154" t="s">
        <v>251</v>
      </c>
      <c r="C304" s="157" t="s">
        <v>416</v>
      </c>
    </row>
    <row r="305" spans="1:3" x14ac:dyDescent="0.2">
      <c r="A305" s="158">
        <v>301</v>
      </c>
      <c r="B305" s="154" t="s">
        <v>252</v>
      </c>
      <c r="C305" s="157" t="s">
        <v>416</v>
      </c>
    </row>
    <row r="306" spans="1:3" x14ac:dyDescent="0.2">
      <c r="A306" s="158">
        <v>302</v>
      </c>
      <c r="B306" s="154" t="s">
        <v>253</v>
      </c>
      <c r="C306" s="157" t="s">
        <v>416</v>
      </c>
    </row>
    <row r="307" spans="1:3" x14ac:dyDescent="0.2">
      <c r="A307" s="158">
        <v>303</v>
      </c>
      <c r="B307" s="154" t="s">
        <v>250</v>
      </c>
      <c r="C307" s="157" t="s">
        <v>417</v>
      </c>
    </row>
    <row r="308" spans="1:3" x14ac:dyDescent="0.2">
      <c r="A308" s="158">
        <v>304</v>
      </c>
      <c r="B308" s="154" t="s">
        <v>250</v>
      </c>
      <c r="C308" s="157" t="s">
        <v>417</v>
      </c>
    </row>
    <row r="309" spans="1:3" x14ac:dyDescent="0.2">
      <c r="A309" s="158">
        <v>305</v>
      </c>
      <c r="B309" s="154" t="s">
        <v>254</v>
      </c>
      <c r="C309" s="157" t="s">
        <v>416</v>
      </c>
    </row>
    <row r="310" spans="1:3" x14ac:dyDescent="0.2">
      <c r="A310" s="158">
        <v>306</v>
      </c>
      <c r="B310" s="154" t="s">
        <v>254</v>
      </c>
      <c r="C310" s="157" t="s">
        <v>416</v>
      </c>
    </row>
    <row r="311" spans="1:3" x14ac:dyDescent="0.2">
      <c r="A311" s="158">
        <v>307</v>
      </c>
      <c r="B311" s="154" t="s">
        <v>254</v>
      </c>
      <c r="C311" s="157" t="s">
        <v>416</v>
      </c>
    </row>
    <row r="312" spans="1:3" x14ac:dyDescent="0.2">
      <c r="A312" s="158">
        <v>308</v>
      </c>
      <c r="B312" s="154" t="s">
        <v>254</v>
      </c>
      <c r="C312" s="157" t="s">
        <v>416</v>
      </c>
    </row>
    <row r="313" spans="1:3" x14ac:dyDescent="0.2">
      <c r="A313" s="158">
        <v>309</v>
      </c>
      <c r="B313" s="154" t="s">
        <v>255</v>
      </c>
      <c r="C313" s="157" t="s">
        <v>416</v>
      </c>
    </row>
    <row r="314" spans="1:3" x14ac:dyDescent="0.2">
      <c r="A314" s="158">
        <v>310</v>
      </c>
      <c r="B314" s="154" t="s">
        <v>256</v>
      </c>
      <c r="C314" s="157" t="s">
        <v>416</v>
      </c>
    </row>
    <row r="315" spans="1:3" x14ac:dyDescent="0.2">
      <c r="A315" s="158">
        <v>312</v>
      </c>
      <c r="B315" s="154" t="s">
        <v>257</v>
      </c>
      <c r="C315" s="157" t="s">
        <v>416</v>
      </c>
    </row>
    <row r="316" spans="1:3" x14ac:dyDescent="0.2">
      <c r="A316" s="158">
        <v>313</v>
      </c>
      <c r="B316" s="154" t="s">
        <v>258</v>
      </c>
      <c r="C316" s="157" t="s">
        <v>417</v>
      </c>
    </row>
    <row r="317" spans="1:3" x14ac:dyDescent="0.2">
      <c r="A317" s="158">
        <v>314</v>
      </c>
      <c r="B317" s="154" t="s">
        <v>259</v>
      </c>
      <c r="C317" s="157" t="s">
        <v>417</v>
      </c>
    </row>
    <row r="318" spans="1:3" x14ac:dyDescent="0.2">
      <c r="A318" s="158">
        <v>315</v>
      </c>
      <c r="B318" s="154" t="s">
        <v>260</v>
      </c>
      <c r="C318" s="157" t="s">
        <v>417</v>
      </c>
    </row>
    <row r="319" spans="1:3" x14ac:dyDescent="0.2">
      <c r="A319" s="158">
        <v>316</v>
      </c>
      <c r="B319" s="154" t="s">
        <v>261</v>
      </c>
      <c r="C319" s="157" t="s">
        <v>416</v>
      </c>
    </row>
    <row r="320" spans="1:3" x14ac:dyDescent="0.2">
      <c r="A320" s="158">
        <v>317</v>
      </c>
      <c r="B320" s="154" t="s">
        <v>261</v>
      </c>
      <c r="C320" s="157" t="s">
        <v>416</v>
      </c>
    </row>
    <row r="321" spans="1:3" x14ac:dyDescent="0.2">
      <c r="A321" s="158">
        <v>318</v>
      </c>
      <c r="B321" s="154" t="s">
        <v>261</v>
      </c>
      <c r="C321" s="157" t="s">
        <v>416</v>
      </c>
    </row>
    <row r="322" spans="1:3" x14ac:dyDescent="0.2">
      <c r="A322" s="158">
        <v>319</v>
      </c>
      <c r="B322" s="154" t="s">
        <v>262</v>
      </c>
      <c r="C322" s="157" t="s">
        <v>416</v>
      </c>
    </row>
    <row r="323" spans="1:3" x14ac:dyDescent="0.2">
      <c r="A323" s="158">
        <v>320</v>
      </c>
      <c r="B323" s="154" t="s">
        <v>261</v>
      </c>
      <c r="C323" s="157" t="s">
        <v>416</v>
      </c>
    </row>
    <row r="324" spans="1:3" x14ac:dyDescent="0.2">
      <c r="A324" s="158">
        <v>321</v>
      </c>
      <c r="B324" s="154" t="s">
        <v>261</v>
      </c>
      <c r="C324" s="157" t="s">
        <v>416</v>
      </c>
    </row>
    <row r="325" spans="1:3" x14ac:dyDescent="0.2">
      <c r="A325" s="158">
        <v>322</v>
      </c>
      <c r="B325" s="154" t="s">
        <v>261</v>
      </c>
      <c r="C325" s="157" t="s">
        <v>416</v>
      </c>
    </row>
    <row r="326" spans="1:3" x14ac:dyDescent="0.2">
      <c r="A326" s="158">
        <v>323</v>
      </c>
      <c r="B326" s="154" t="s">
        <v>261</v>
      </c>
      <c r="C326" s="157" t="s">
        <v>416</v>
      </c>
    </row>
    <row r="327" spans="1:3" x14ac:dyDescent="0.2">
      <c r="A327" s="158">
        <v>324</v>
      </c>
      <c r="B327" s="154" t="s">
        <v>263</v>
      </c>
      <c r="C327" s="157" t="s">
        <v>416</v>
      </c>
    </row>
    <row r="328" spans="1:3" x14ac:dyDescent="0.2">
      <c r="A328" s="158">
        <v>325</v>
      </c>
      <c r="B328" s="154" t="s">
        <v>264</v>
      </c>
      <c r="C328" s="157" t="s">
        <v>416</v>
      </c>
    </row>
    <row r="329" spans="1:3" x14ac:dyDescent="0.2">
      <c r="A329" s="158">
        <v>326</v>
      </c>
      <c r="B329" s="154" t="s">
        <v>264</v>
      </c>
      <c r="C329" s="157" t="s">
        <v>416</v>
      </c>
    </row>
    <row r="330" spans="1:3" x14ac:dyDescent="0.2">
      <c r="A330" s="158">
        <v>327</v>
      </c>
      <c r="B330" s="154" t="s">
        <v>264</v>
      </c>
      <c r="C330" s="157" t="s">
        <v>416</v>
      </c>
    </row>
    <row r="331" spans="1:3" x14ac:dyDescent="0.2">
      <c r="A331" s="158">
        <v>328</v>
      </c>
      <c r="B331" s="154" t="s">
        <v>264</v>
      </c>
      <c r="C331" s="157" t="s">
        <v>416</v>
      </c>
    </row>
    <row r="332" spans="1:3" x14ac:dyDescent="0.2">
      <c r="A332" s="158">
        <v>329</v>
      </c>
      <c r="B332" s="154" t="s">
        <v>264</v>
      </c>
      <c r="C332" s="157" t="s">
        <v>416</v>
      </c>
    </row>
    <row r="333" spans="1:3" x14ac:dyDescent="0.2">
      <c r="A333" s="158">
        <v>330</v>
      </c>
      <c r="B333" s="154" t="s">
        <v>264</v>
      </c>
      <c r="C333" s="157" t="s">
        <v>416</v>
      </c>
    </row>
    <row r="334" spans="1:3" x14ac:dyDescent="0.2">
      <c r="A334" s="158">
        <v>331</v>
      </c>
      <c r="B334" s="154" t="s">
        <v>264</v>
      </c>
      <c r="C334" s="157" t="s">
        <v>416</v>
      </c>
    </row>
    <row r="335" spans="1:3" x14ac:dyDescent="0.2">
      <c r="A335" s="158">
        <v>332</v>
      </c>
      <c r="B335" s="154" t="s">
        <v>264</v>
      </c>
      <c r="C335" s="157" t="s">
        <v>417</v>
      </c>
    </row>
    <row r="336" spans="1:3" x14ac:dyDescent="0.2">
      <c r="A336" s="158">
        <v>334</v>
      </c>
      <c r="B336" s="154" t="s">
        <v>265</v>
      </c>
      <c r="C336" s="157" t="s">
        <v>416</v>
      </c>
    </row>
    <row r="337" spans="1:3" x14ac:dyDescent="0.2">
      <c r="A337" s="158">
        <v>335</v>
      </c>
      <c r="B337" s="154" t="s">
        <v>266</v>
      </c>
      <c r="C337" s="157" t="s">
        <v>416</v>
      </c>
    </row>
    <row r="338" spans="1:3" x14ac:dyDescent="0.2">
      <c r="A338" s="158">
        <v>336</v>
      </c>
      <c r="B338" s="154" t="s">
        <v>267</v>
      </c>
      <c r="C338" s="157" t="s">
        <v>417</v>
      </c>
    </row>
    <row r="339" spans="1:3" x14ac:dyDescent="0.2">
      <c r="A339" s="158">
        <v>337</v>
      </c>
      <c r="B339" s="154" t="s">
        <v>267</v>
      </c>
      <c r="C339" s="157" t="s">
        <v>417</v>
      </c>
    </row>
    <row r="340" spans="1:3" x14ac:dyDescent="0.2">
      <c r="A340" s="158">
        <v>338</v>
      </c>
      <c r="B340" s="154" t="s">
        <v>268</v>
      </c>
      <c r="C340" s="157" t="s">
        <v>416</v>
      </c>
    </row>
    <row r="341" spans="1:3" x14ac:dyDescent="0.2">
      <c r="A341" s="158">
        <v>339</v>
      </c>
      <c r="B341" s="154" t="s">
        <v>269</v>
      </c>
      <c r="C341" s="157" t="s">
        <v>417</v>
      </c>
    </row>
    <row r="342" spans="1:3" x14ac:dyDescent="0.2">
      <c r="A342" s="158">
        <v>340</v>
      </c>
      <c r="B342" s="154" t="s">
        <v>269</v>
      </c>
      <c r="C342" s="157" t="s">
        <v>417</v>
      </c>
    </row>
    <row r="343" spans="1:3" x14ac:dyDescent="0.2">
      <c r="A343" s="158">
        <v>341</v>
      </c>
      <c r="B343" s="154" t="s">
        <v>269</v>
      </c>
      <c r="C343" s="157" t="s">
        <v>417</v>
      </c>
    </row>
    <row r="344" spans="1:3" x14ac:dyDescent="0.2">
      <c r="A344" s="158">
        <v>342</v>
      </c>
      <c r="B344" s="154" t="s">
        <v>270</v>
      </c>
      <c r="C344" s="157" t="s">
        <v>416</v>
      </c>
    </row>
    <row r="345" spans="1:3" x14ac:dyDescent="0.2">
      <c r="A345" s="158">
        <v>343</v>
      </c>
      <c r="B345" s="154" t="s">
        <v>271</v>
      </c>
      <c r="C345" s="157" t="s">
        <v>416</v>
      </c>
    </row>
    <row r="346" spans="1:3" x14ac:dyDescent="0.2">
      <c r="A346" s="158">
        <v>344</v>
      </c>
      <c r="B346" s="154" t="s">
        <v>272</v>
      </c>
      <c r="C346" s="157" t="s">
        <v>416</v>
      </c>
    </row>
    <row r="347" spans="1:3" x14ac:dyDescent="0.2">
      <c r="A347" s="158">
        <v>344</v>
      </c>
      <c r="B347" s="154" t="s">
        <v>272</v>
      </c>
      <c r="C347" s="157" t="s">
        <v>417</v>
      </c>
    </row>
    <row r="348" spans="1:3" x14ac:dyDescent="0.2">
      <c r="A348" s="158">
        <v>345</v>
      </c>
      <c r="B348" s="154" t="s">
        <v>273</v>
      </c>
      <c r="C348" s="157" t="s">
        <v>416</v>
      </c>
    </row>
    <row r="349" spans="1:3" x14ac:dyDescent="0.2">
      <c r="A349" s="158">
        <v>346</v>
      </c>
      <c r="B349" s="154" t="s">
        <v>274</v>
      </c>
      <c r="C349" s="157" t="s">
        <v>417</v>
      </c>
    </row>
    <row r="350" spans="1:3" x14ac:dyDescent="0.2">
      <c r="A350" s="158">
        <v>347</v>
      </c>
      <c r="B350" s="154" t="s">
        <v>275</v>
      </c>
      <c r="C350" s="157" t="s">
        <v>417</v>
      </c>
    </row>
    <row r="351" spans="1:3" x14ac:dyDescent="0.2">
      <c r="A351" s="158">
        <v>348</v>
      </c>
      <c r="B351" s="154" t="s">
        <v>275</v>
      </c>
      <c r="C351" s="157" t="s">
        <v>417</v>
      </c>
    </row>
    <row r="352" spans="1:3" x14ac:dyDescent="0.2">
      <c r="A352" s="158">
        <v>349</v>
      </c>
      <c r="B352" s="154" t="s">
        <v>221</v>
      </c>
      <c r="C352" s="157" t="s">
        <v>416</v>
      </c>
    </row>
    <row r="353" spans="1:3" x14ac:dyDescent="0.2">
      <c r="A353" s="158">
        <v>350</v>
      </c>
      <c r="B353" s="154" t="s">
        <v>276</v>
      </c>
      <c r="C353" s="157" t="s">
        <v>417</v>
      </c>
    </row>
    <row r="354" spans="1:3" x14ac:dyDescent="0.2">
      <c r="A354" s="158">
        <v>351</v>
      </c>
      <c r="B354" s="154" t="s">
        <v>277</v>
      </c>
      <c r="C354" s="157" t="s">
        <v>416</v>
      </c>
    </row>
    <row r="355" spans="1:3" x14ac:dyDescent="0.2">
      <c r="A355" s="158">
        <v>352</v>
      </c>
      <c r="B355" s="154" t="s">
        <v>278</v>
      </c>
      <c r="C355" s="157" t="s">
        <v>416</v>
      </c>
    </row>
    <row r="356" spans="1:3" x14ac:dyDescent="0.2">
      <c r="A356" s="158">
        <v>353</v>
      </c>
      <c r="B356" s="154" t="s">
        <v>279</v>
      </c>
      <c r="C356" s="157" t="s">
        <v>416</v>
      </c>
    </row>
    <row r="357" spans="1:3" x14ac:dyDescent="0.2">
      <c r="A357" s="158">
        <v>354</v>
      </c>
      <c r="B357" s="154" t="s">
        <v>196</v>
      </c>
      <c r="C357" s="157" t="s">
        <v>417</v>
      </c>
    </row>
    <row r="358" spans="1:3" x14ac:dyDescent="0.2">
      <c r="A358" s="158">
        <v>355</v>
      </c>
      <c r="B358" s="154" t="s">
        <v>280</v>
      </c>
      <c r="C358" s="157" t="s">
        <v>416</v>
      </c>
    </row>
    <row r="359" spans="1:3" x14ac:dyDescent="0.2">
      <c r="A359" s="158">
        <v>357</v>
      </c>
      <c r="B359" s="154" t="s">
        <v>281</v>
      </c>
      <c r="C359" s="157" t="s">
        <v>417</v>
      </c>
    </row>
    <row r="360" spans="1:3" x14ac:dyDescent="0.2">
      <c r="A360" s="158">
        <v>358</v>
      </c>
      <c r="B360" s="154" t="s">
        <v>281</v>
      </c>
      <c r="C360" s="157" t="s">
        <v>417</v>
      </c>
    </row>
    <row r="361" spans="1:3" x14ac:dyDescent="0.2">
      <c r="A361" s="158">
        <v>359</v>
      </c>
      <c r="B361" s="154" t="s">
        <v>281</v>
      </c>
      <c r="C361" s="157" t="s">
        <v>417</v>
      </c>
    </row>
    <row r="362" spans="1:3" x14ac:dyDescent="0.2">
      <c r="A362" s="158">
        <v>360</v>
      </c>
      <c r="B362" s="154" t="s">
        <v>281</v>
      </c>
      <c r="C362" s="157" t="s">
        <v>417</v>
      </c>
    </row>
    <row r="363" spans="1:3" x14ac:dyDescent="0.2">
      <c r="A363" s="158">
        <v>361</v>
      </c>
      <c r="B363" s="154" t="s">
        <v>281</v>
      </c>
      <c r="C363" s="157" t="s">
        <v>417</v>
      </c>
    </row>
    <row r="364" spans="1:3" x14ac:dyDescent="0.2">
      <c r="A364" s="158">
        <v>362</v>
      </c>
      <c r="B364" s="154" t="s">
        <v>281</v>
      </c>
      <c r="C364" s="157" t="s">
        <v>417</v>
      </c>
    </row>
    <row r="365" spans="1:3" x14ac:dyDescent="0.2">
      <c r="A365" s="158">
        <v>363</v>
      </c>
      <c r="B365" s="154" t="s">
        <v>281</v>
      </c>
      <c r="C365" s="157" t="s">
        <v>417</v>
      </c>
    </row>
    <row r="366" spans="1:3" x14ac:dyDescent="0.2">
      <c r="A366" s="158">
        <v>364</v>
      </c>
      <c r="B366" s="154" t="s">
        <v>281</v>
      </c>
      <c r="C366" s="157" t="s">
        <v>417</v>
      </c>
    </row>
    <row r="367" spans="1:3" x14ac:dyDescent="0.2">
      <c r="A367" s="158">
        <v>365</v>
      </c>
      <c r="B367" s="154" t="s">
        <v>281</v>
      </c>
      <c r="C367" s="157" t="s">
        <v>417</v>
      </c>
    </row>
    <row r="368" spans="1:3" x14ac:dyDescent="0.2">
      <c r="A368" s="158">
        <v>366</v>
      </c>
      <c r="B368" s="154" t="s">
        <v>281</v>
      </c>
      <c r="C368" s="157" t="s">
        <v>417</v>
      </c>
    </row>
    <row r="369" spans="1:3" x14ac:dyDescent="0.2">
      <c r="A369" s="158">
        <v>367</v>
      </c>
      <c r="B369" s="154" t="s">
        <v>281</v>
      </c>
      <c r="C369" s="157" t="s">
        <v>417</v>
      </c>
    </row>
    <row r="370" spans="1:3" x14ac:dyDescent="0.2">
      <c r="A370" s="158">
        <v>368</v>
      </c>
      <c r="B370" s="154" t="s">
        <v>281</v>
      </c>
      <c r="C370" s="157" t="s">
        <v>417</v>
      </c>
    </row>
    <row r="371" spans="1:3" x14ac:dyDescent="0.2">
      <c r="A371" s="158">
        <v>369</v>
      </c>
      <c r="B371" s="154" t="s">
        <v>281</v>
      </c>
      <c r="C371" s="157" t="s">
        <v>417</v>
      </c>
    </row>
    <row r="372" spans="1:3" x14ac:dyDescent="0.2">
      <c r="A372" s="158">
        <v>370</v>
      </c>
      <c r="B372" s="154" t="s">
        <v>281</v>
      </c>
      <c r="C372" s="157" t="s">
        <v>417</v>
      </c>
    </row>
    <row r="373" spans="1:3" x14ac:dyDescent="0.2">
      <c r="A373" s="158">
        <v>371</v>
      </c>
      <c r="B373" s="154" t="s">
        <v>281</v>
      </c>
      <c r="C373" s="157" t="s">
        <v>417</v>
      </c>
    </row>
    <row r="374" spans="1:3" x14ac:dyDescent="0.2">
      <c r="A374" s="158">
        <v>372</v>
      </c>
      <c r="B374" s="154" t="s">
        <v>261</v>
      </c>
      <c r="C374" s="157" t="s">
        <v>416</v>
      </c>
    </row>
    <row r="375" spans="1:3" x14ac:dyDescent="0.2">
      <c r="A375" s="158">
        <v>373</v>
      </c>
      <c r="B375" s="154" t="s">
        <v>209</v>
      </c>
      <c r="C375" s="157" t="s">
        <v>416</v>
      </c>
    </row>
    <row r="376" spans="1:3" x14ac:dyDescent="0.2">
      <c r="A376" s="158">
        <v>374</v>
      </c>
      <c r="B376" s="154" t="s">
        <v>209</v>
      </c>
      <c r="C376" s="157" t="s">
        <v>416</v>
      </c>
    </row>
    <row r="377" spans="1:3" x14ac:dyDescent="0.2">
      <c r="A377" s="158">
        <v>375</v>
      </c>
      <c r="B377" s="154" t="s">
        <v>209</v>
      </c>
      <c r="C377" s="157" t="s">
        <v>416</v>
      </c>
    </row>
    <row r="378" spans="1:3" x14ac:dyDescent="0.2">
      <c r="A378" s="158">
        <v>376</v>
      </c>
      <c r="B378" s="154" t="s">
        <v>209</v>
      </c>
      <c r="C378" s="157" t="s">
        <v>416</v>
      </c>
    </row>
    <row r="379" spans="1:3" x14ac:dyDescent="0.2">
      <c r="A379" s="158">
        <v>377</v>
      </c>
      <c r="B379" s="154" t="s">
        <v>209</v>
      </c>
      <c r="C379" s="157" t="s">
        <v>416</v>
      </c>
    </row>
    <row r="380" spans="1:3" x14ac:dyDescent="0.2">
      <c r="A380" s="158">
        <v>378</v>
      </c>
      <c r="B380" s="154" t="s">
        <v>209</v>
      </c>
      <c r="C380" s="157" t="s">
        <v>416</v>
      </c>
    </row>
    <row r="381" spans="1:3" x14ac:dyDescent="0.2">
      <c r="A381" s="158">
        <v>380</v>
      </c>
      <c r="B381" s="154" t="s">
        <v>209</v>
      </c>
      <c r="C381" s="157" t="s">
        <v>416</v>
      </c>
    </row>
    <row r="382" spans="1:3" x14ac:dyDescent="0.2">
      <c r="A382" s="158">
        <v>381</v>
      </c>
      <c r="B382" s="154" t="s">
        <v>209</v>
      </c>
      <c r="C382" s="157" t="s">
        <v>416</v>
      </c>
    </row>
    <row r="383" spans="1:3" x14ac:dyDescent="0.2">
      <c r="A383" s="158">
        <v>382</v>
      </c>
      <c r="B383" s="154" t="s">
        <v>209</v>
      </c>
      <c r="C383" s="157" t="s">
        <v>416</v>
      </c>
    </row>
    <row r="384" spans="1:3" x14ac:dyDescent="0.2">
      <c r="A384" s="158">
        <v>384</v>
      </c>
      <c r="B384" s="154" t="s">
        <v>221</v>
      </c>
      <c r="C384" s="157" t="s">
        <v>416</v>
      </c>
    </row>
    <row r="385" spans="1:3" x14ac:dyDescent="0.2">
      <c r="A385" s="158">
        <v>385</v>
      </c>
      <c r="B385" s="154" t="s">
        <v>209</v>
      </c>
      <c r="C385" s="157" t="s">
        <v>417</v>
      </c>
    </row>
    <row r="386" spans="1:3" x14ac:dyDescent="0.2">
      <c r="A386" s="158">
        <v>386</v>
      </c>
      <c r="B386" s="154" t="s">
        <v>189</v>
      </c>
      <c r="C386" s="157" t="s">
        <v>417</v>
      </c>
    </row>
    <row r="387" spans="1:3" x14ac:dyDescent="0.2">
      <c r="A387" s="158">
        <v>387</v>
      </c>
      <c r="B387" s="154" t="s">
        <v>214</v>
      </c>
      <c r="C387" s="157" t="s">
        <v>417</v>
      </c>
    </row>
    <row r="388" spans="1:3" x14ac:dyDescent="0.2">
      <c r="A388" s="158">
        <v>388</v>
      </c>
      <c r="B388" s="154" t="s">
        <v>209</v>
      </c>
      <c r="C388" s="157" t="s">
        <v>417</v>
      </c>
    </row>
    <row r="389" spans="1:3" x14ac:dyDescent="0.2">
      <c r="A389" s="158">
        <v>389</v>
      </c>
      <c r="B389" s="154" t="s">
        <v>200</v>
      </c>
      <c r="C389" s="157" t="s">
        <v>417</v>
      </c>
    </row>
    <row r="390" spans="1:3" x14ac:dyDescent="0.2">
      <c r="A390" s="158">
        <v>390</v>
      </c>
      <c r="B390" s="154" t="s">
        <v>209</v>
      </c>
      <c r="C390" s="157" t="s">
        <v>416</v>
      </c>
    </row>
    <row r="391" spans="1:3" x14ac:dyDescent="0.2">
      <c r="A391" s="158">
        <v>391</v>
      </c>
      <c r="B391" s="154" t="s">
        <v>282</v>
      </c>
      <c r="C391" s="157" t="s">
        <v>417</v>
      </c>
    </row>
    <row r="392" spans="1:3" x14ac:dyDescent="0.2">
      <c r="A392" s="158">
        <v>392</v>
      </c>
      <c r="B392" s="154" t="s">
        <v>283</v>
      </c>
      <c r="C392" s="157" t="s">
        <v>416</v>
      </c>
    </row>
    <row r="393" spans="1:3" x14ac:dyDescent="0.2">
      <c r="A393" s="158">
        <v>393</v>
      </c>
      <c r="B393" s="154" t="s">
        <v>284</v>
      </c>
      <c r="C393" s="157" t="s">
        <v>416</v>
      </c>
    </row>
    <row r="394" spans="1:3" x14ac:dyDescent="0.2">
      <c r="A394" s="158">
        <v>394</v>
      </c>
      <c r="B394" s="154" t="s">
        <v>240</v>
      </c>
      <c r="C394" s="157" t="s">
        <v>416</v>
      </c>
    </row>
    <row r="395" spans="1:3" x14ac:dyDescent="0.2">
      <c r="A395" s="158">
        <v>395</v>
      </c>
      <c r="B395" s="154" t="s">
        <v>285</v>
      </c>
      <c r="C395" s="157" t="s">
        <v>416</v>
      </c>
    </row>
    <row r="396" spans="1:3" x14ac:dyDescent="0.2">
      <c r="A396" s="158">
        <v>396</v>
      </c>
      <c r="B396" s="154" t="s">
        <v>219</v>
      </c>
      <c r="C396" s="157" t="s">
        <v>416</v>
      </c>
    </row>
    <row r="397" spans="1:3" x14ac:dyDescent="0.2">
      <c r="A397" s="158">
        <v>397</v>
      </c>
      <c r="B397" s="154" t="s">
        <v>286</v>
      </c>
      <c r="C397" s="157" t="s">
        <v>416</v>
      </c>
    </row>
    <row r="398" spans="1:3" x14ac:dyDescent="0.2">
      <c r="A398" s="158">
        <v>398</v>
      </c>
      <c r="B398" s="154" t="s">
        <v>287</v>
      </c>
      <c r="C398" s="157" t="s">
        <v>416</v>
      </c>
    </row>
    <row r="399" spans="1:3" x14ac:dyDescent="0.2">
      <c r="A399" s="158">
        <v>399</v>
      </c>
      <c r="B399" s="154" t="s">
        <v>288</v>
      </c>
      <c r="C399" s="157" t="s">
        <v>417</v>
      </c>
    </row>
    <row r="400" spans="1:3" x14ac:dyDescent="0.2">
      <c r="A400" s="158">
        <v>400</v>
      </c>
      <c r="B400" s="154" t="s">
        <v>239</v>
      </c>
      <c r="C400" s="157" t="s">
        <v>416</v>
      </c>
    </row>
    <row r="401" spans="1:3" x14ac:dyDescent="0.2">
      <c r="A401" s="158">
        <v>401</v>
      </c>
      <c r="B401" s="154" t="s">
        <v>289</v>
      </c>
      <c r="C401" s="157" t="s">
        <v>417</v>
      </c>
    </row>
    <row r="402" spans="1:3" x14ac:dyDescent="0.2">
      <c r="A402" s="158">
        <v>403</v>
      </c>
      <c r="B402" s="154" t="s">
        <v>195</v>
      </c>
      <c r="C402" s="157" t="s">
        <v>416</v>
      </c>
    </row>
    <row r="403" spans="1:3" x14ac:dyDescent="0.2">
      <c r="A403" s="158">
        <v>404</v>
      </c>
      <c r="B403" s="154" t="s">
        <v>290</v>
      </c>
      <c r="C403" s="157" t="s">
        <v>416</v>
      </c>
    </row>
    <row r="404" spans="1:3" x14ac:dyDescent="0.2">
      <c r="A404" s="158">
        <v>405</v>
      </c>
      <c r="B404" s="154" t="s">
        <v>291</v>
      </c>
      <c r="C404" s="157" t="s">
        <v>417</v>
      </c>
    </row>
    <row r="405" spans="1:3" x14ac:dyDescent="0.2">
      <c r="A405" s="158">
        <v>406</v>
      </c>
      <c r="B405" s="154" t="s">
        <v>292</v>
      </c>
      <c r="C405" s="157" t="s">
        <v>417</v>
      </c>
    </row>
    <row r="406" spans="1:3" x14ac:dyDescent="0.2">
      <c r="A406" s="158">
        <v>407</v>
      </c>
      <c r="B406" s="154" t="s">
        <v>293</v>
      </c>
      <c r="C406" s="157" t="s">
        <v>417</v>
      </c>
    </row>
    <row r="407" spans="1:3" x14ac:dyDescent="0.2">
      <c r="A407" s="158">
        <v>408</v>
      </c>
      <c r="B407" s="154" t="s">
        <v>294</v>
      </c>
      <c r="C407" s="157" t="s">
        <v>417</v>
      </c>
    </row>
    <row r="408" spans="1:3" x14ac:dyDescent="0.2">
      <c r="A408" s="158">
        <v>409</v>
      </c>
      <c r="B408" s="154" t="s">
        <v>295</v>
      </c>
      <c r="C408" s="157" t="s">
        <v>417</v>
      </c>
    </row>
    <row r="409" spans="1:3" x14ac:dyDescent="0.2">
      <c r="A409" s="158">
        <v>410</v>
      </c>
      <c r="B409" s="154" t="s">
        <v>296</v>
      </c>
      <c r="C409" s="157" t="s">
        <v>417</v>
      </c>
    </row>
    <row r="410" spans="1:3" x14ac:dyDescent="0.2">
      <c r="A410" s="158">
        <v>411</v>
      </c>
      <c r="B410" s="154" t="s">
        <v>297</v>
      </c>
      <c r="C410" s="157" t="s">
        <v>417</v>
      </c>
    </row>
    <row r="411" spans="1:3" x14ac:dyDescent="0.2">
      <c r="A411" s="158">
        <v>412</v>
      </c>
      <c r="B411" s="154" t="s">
        <v>298</v>
      </c>
      <c r="C411" s="157" t="s">
        <v>417</v>
      </c>
    </row>
    <row r="412" spans="1:3" x14ac:dyDescent="0.2">
      <c r="A412" s="158">
        <v>413</v>
      </c>
      <c r="B412" s="154" t="s">
        <v>299</v>
      </c>
      <c r="C412" s="157" t="s">
        <v>417</v>
      </c>
    </row>
    <row r="413" spans="1:3" x14ac:dyDescent="0.2">
      <c r="A413" s="158">
        <v>414</v>
      </c>
      <c r="B413" s="154" t="s">
        <v>300</v>
      </c>
      <c r="C413" s="157" t="s">
        <v>417</v>
      </c>
    </row>
    <row r="414" spans="1:3" x14ac:dyDescent="0.2">
      <c r="A414" s="158">
        <v>415</v>
      </c>
      <c r="B414" s="154" t="s">
        <v>301</v>
      </c>
      <c r="C414" s="157" t="s">
        <v>417</v>
      </c>
    </row>
    <row r="415" spans="1:3" x14ac:dyDescent="0.2">
      <c r="A415" s="158">
        <v>416</v>
      </c>
      <c r="B415" s="154" t="s">
        <v>302</v>
      </c>
      <c r="C415" s="157" t="s">
        <v>417</v>
      </c>
    </row>
    <row r="416" spans="1:3" x14ac:dyDescent="0.2">
      <c r="A416" s="158">
        <v>417</v>
      </c>
      <c r="B416" s="154" t="s">
        <v>303</v>
      </c>
      <c r="C416" s="157" t="s">
        <v>417</v>
      </c>
    </row>
    <row r="417" spans="1:3" x14ac:dyDescent="0.2">
      <c r="A417" s="158">
        <v>418</v>
      </c>
      <c r="B417" s="154" t="s">
        <v>304</v>
      </c>
      <c r="C417" s="157" t="s">
        <v>417</v>
      </c>
    </row>
    <row r="418" spans="1:3" x14ac:dyDescent="0.2">
      <c r="A418" s="158">
        <v>419</v>
      </c>
      <c r="B418" s="154" t="s">
        <v>305</v>
      </c>
      <c r="C418" s="157" t="s">
        <v>417</v>
      </c>
    </row>
    <row r="419" spans="1:3" x14ac:dyDescent="0.2">
      <c r="A419" s="158">
        <v>420</v>
      </c>
      <c r="B419" s="154" t="s">
        <v>306</v>
      </c>
      <c r="C419" s="157" t="s">
        <v>417</v>
      </c>
    </row>
    <row r="420" spans="1:3" x14ac:dyDescent="0.2">
      <c r="A420" s="158">
        <v>421</v>
      </c>
      <c r="B420" s="154" t="s">
        <v>307</v>
      </c>
      <c r="C420" s="157" t="s">
        <v>417</v>
      </c>
    </row>
    <row r="421" spans="1:3" x14ac:dyDescent="0.2">
      <c r="A421" s="158">
        <v>422</v>
      </c>
      <c r="B421" s="154" t="s">
        <v>308</v>
      </c>
      <c r="C421" s="157" t="s">
        <v>417</v>
      </c>
    </row>
    <row r="422" spans="1:3" x14ac:dyDescent="0.2">
      <c r="A422" s="158">
        <v>423</v>
      </c>
      <c r="B422" s="154" t="s">
        <v>309</v>
      </c>
      <c r="C422" s="157" t="s">
        <v>417</v>
      </c>
    </row>
    <row r="423" spans="1:3" x14ac:dyDescent="0.2">
      <c r="A423" s="158">
        <v>424</v>
      </c>
      <c r="B423" s="154" t="s">
        <v>310</v>
      </c>
      <c r="C423" s="157" t="s">
        <v>417</v>
      </c>
    </row>
    <row r="424" spans="1:3" x14ac:dyDescent="0.2">
      <c r="A424" s="158">
        <v>425</v>
      </c>
      <c r="B424" s="154" t="s">
        <v>311</v>
      </c>
      <c r="C424" s="157" t="s">
        <v>416</v>
      </c>
    </row>
    <row r="425" spans="1:3" x14ac:dyDescent="0.2">
      <c r="A425" s="158">
        <v>426</v>
      </c>
      <c r="B425" s="154" t="s">
        <v>221</v>
      </c>
      <c r="C425" s="157" t="s">
        <v>416</v>
      </c>
    </row>
    <row r="426" spans="1:3" x14ac:dyDescent="0.2">
      <c r="A426" s="158">
        <v>427</v>
      </c>
      <c r="B426" s="154" t="s">
        <v>312</v>
      </c>
      <c r="C426" s="157" t="s">
        <v>416</v>
      </c>
    </row>
    <row r="427" spans="1:3" x14ac:dyDescent="0.2">
      <c r="A427" s="158">
        <v>428</v>
      </c>
      <c r="B427" s="154" t="s">
        <v>313</v>
      </c>
      <c r="C427" s="157" t="s">
        <v>412</v>
      </c>
    </row>
    <row r="428" spans="1:3" x14ac:dyDescent="0.2">
      <c r="A428" s="158">
        <v>429</v>
      </c>
      <c r="B428" s="154" t="s">
        <v>314</v>
      </c>
      <c r="C428" s="157" t="s">
        <v>412</v>
      </c>
    </row>
    <row r="429" spans="1:3" x14ac:dyDescent="0.2">
      <c r="A429" s="158">
        <v>430</v>
      </c>
      <c r="B429" s="154" t="s">
        <v>315</v>
      </c>
      <c r="C429" s="157" t="s">
        <v>412</v>
      </c>
    </row>
    <row r="430" spans="1:3" x14ac:dyDescent="0.2">
      <c r="A430" s="158">
        <v>431</v>
      </c>
      <c r="B430" s="154" t="s">
        <v>316</v>
      </c>
      <c r="C430" s="157" t="s">
        <v>412</v>
      </c>
    </row>
    <row r="431" spans="1:3" x14ac:dyDescent="0.2">
      <c r="A431" s="158">
        <v>432</v>
      </c>
      <c r="B431" s="154" t="s">
        <v>221</v>
      </c>
      <c r="C431" s="157" t="s">
        <v>416</v>
      </c>
    </row>
    <row r="432" spans="1:3" x14ac:dyDescent="0.2">
      <c r="A432" s="158">
        <v>434</v>
      </c>
      <c r="B432" s="154" t="s">
        <v>317</v>
      </c>
      <c r="C432" s="157" t="s">
        <v>417</v>
      </c>
    </row>
    <row r="433" spans="1:3" x14ac:dyDescent="0.2">
      <c r="A433" s="158">
        <v>435</v>
      </c>
      <c r="B433" s="154" t="s">
        <v>318</v>
      </c>
      <c r="C433" s="157" t="s">
        <v>416</v>
      </c>
    </row>
    <row r="434" spans="1:3" x14ac:dyDescent="0.2">
      <c r="A434" s="158">
        <v>436</v>
      </c>
      <c r="B434" s="154" t="s">
        <v>319</v>
      </c>
      <c r="C434" s="157" t="s">
        <v>416</v>
      </c>
    </row>
    <row r="435" spans="1:3" x14ac:dyDescent="0.2">
      <c r="A435" s="158">
        <v>437</v>
      </c>
      <c r="B435" s="154" t="s">
        <v>320</v>
      </c>
      <c r="C435" s="157" t="s">
        <v>416</v>
      </c>
    </row>
    <row r="436" spans="1:3" x14ac:dyDescent="0.2">
      <c r="A436" s="158">
        <v>439</v>
      </c>
      <c r="B436" s="154" t="s">
        <v>321</v>
      </c>
      <c r="C436" s="157" t="s">
        <v>416</v>
      </c>
    </row>
    <row r="437" spans="1:3" x14ac:dyDescent="0.2">
      <c r="A437" s="158">
        <v>440</v>
      </c>
      <c r="B437" s="154" t="s">
        <v>322</v>
      </c>
      <c r="C437" s="157" t="s">
        <v>416</v>
      </c>
    </row>
    <row r="438" spans="1:3" x14ac:dyDescent="0.2">
      <c r="A438" s="158">
        <v>441</v>
      </c>
      <c r="B438" s="154" t="s">
        <v>225</v>
      </c>
      <c r="C438" s="157" t="s">
        <v>416</v>
      </c>
    </row>
    <row r="439" spans="1:3" x14ac:dyDescent="0.2">
      <c r="A439" s="158">
        <v>442</v>
      </c>
      <c r="B439" s="154" t="s">
        <v>221</v>
      </c>
      <c r="C439" s="157" t="s">
        <v>417</v>
      </c>
    </row>
    <row r="440" spans="1:3" x14ac:dyDescent="0.2">
      <c r="A440" s="158">
        <v>443</v>
      </c>
      <c r="B440" s="154" t="s">
        <v>261</v>
      </c>
      <c r="C440" s="157" t="s">
        <v>416</v>
      </c>
    </row>
    <row r="441" spans="1:3" x14ac:dyDescent="0.2">
      <c r="A441" s="158">
        <v>444</v>
      </c>
      <c r="B441" s="154" t="s">
        <v>264</v>
      </c>
      <c r="C441" s="157" t="s">
        <v>416</v>
      </c>
    </row>
    <row r="442" spans="1:3" x14ac:dyDescent="0.2">
      <c r="A442" s="158">
        <v>444</v>
      </c>
      <c r="B442" s="154" t="s">
        <v>264</v>
      </c>
      <c r="C442" s="157" t="s">
        <v>417</v>
      </c>
    </row>
    <row r="443" spans="1:3" x14ac:dyDescent="0.2">
      <c r="A443" s="158">
        <v>445</v>
      </c>
      <c r="B443" s="154" t="s">
        <v>323</v>
      </c>
      <c r="C443" s="157" t="s">
        <v>416</v>
      </c>
    </row>
    <row r="444" spans="1:3" x14ac:dyDescent="0.2">
      <c r="A444" s="158">
        <v>446</v>
      </c>
      <c r="B444" s="154" t="s">
        <v>323</v>
      </c>
      <c r="C444" s="157" t="s">
        <v>416</v>
      </c>
    </row>
    <row r="445" spans="1:3" x14ac:dyDescent="0.2">
      <c r="A445" s="158">
        <v>447</v>
      </c>
      <c r="B445" s="154" t="s">
        <v>235</v>
      </c>
      <c r="C445" s="157" t="s">
        <v>416</v>
      </c>
    </row>
    <row r="446" spans="1:3" x14ac:dyDescent="0.2">
      <c r="A446" s="158">
        <v>448</v>
      </c>
      <c r="B446" s="154" t="s">
        <v>235</v>
      </c>
      <c r="C446" s="157" t="s">
        <v>416</v>
      </c>
    </row>
    <row r="447" spans="1:3" x14ac:dyDescent="0.2">
      <c r="A447" s="158">
        <v>449</v>
      </c>
      <c r="B447" s="154" t="s">
        <v>235</v>
      </c>
      <c r="C447" s="157" t="s">
        <v>416</v>
      </c>
    </row>
    <row r="448" spans="1:3" x14ac:dyDescent="0.2">
      <c r="A448" s="158">
        <v>450</v>
      </c>
      <c r="B448" s="154" t="s">
        <v>235</v>
      </c>
      <c r="C448" s="157" t="s">
        <v>416</v>
      </c>
    </row>
    <row r="449" spans="1:3" x14ac:dyDescent="0.2">
      <c r="A449" s="158">
        <v>451</v>
      </c>
      <c r="B449" s="154" t="s">
        <v>235</v>
      </c>
      <c r="C449" s="157" t="s">
        <v>416</v>
      </c>
    </row>
    <row r="450" spans="1:3" x14ac:dyDescent="0.2">
      <c r="A450" s="158">
        <v>452</v>
      </c>
      <c r="B450" s="154" t="s">
        <v>235</v>
      </c>
      <c r="C450" s="157" t="s">
        <v>416</v>
      </c>
    </row>
    <row r="451" spans="1:3" x14ac:dyDescent="0.2">
      <c r="A451" s="158">
        <v>453</v>
      </c>
      <c r="B451" s="154" t="s">
        <v>235</v>
      </c>
      <c r="C451" s="157" t="s">
        <v>416</v>
      </c>
    </row>
    <row r="452" spans="1:3" x14ac:dyDescent="0.2">
      <c r="A452" s="158">
        <v>454</v>
      </c>
      <c r="B452" s="154" t="s">
        <v>235</v>
      </c>
      <c r="C452" s="157" t="s">
        <v>416</v>
      </c>
    </row>
    <row r="453" spans="1:3" x14ac:dyDescent="0.2">
      <c r="A453" s="158">
        <v>455</v>
      </c>
      <c r="B453" s="154" t="s">
        <v>235</v>
      </c>
      <c r="C453" s="157" t="s">
        <v>416</v>
      </c>
    </row>
    <row r="454" spans="1:3" x14ac:dyDescent="0.2">
      <c r="A454" s="158">
        <v>456</v>
      </c>
      <c r="B454" s="154" t="s">
        <v>235</v>
      </c>
      <c r="C454" s="157" t="s">
        <v>416</v>
      </c>
    </row>
    <row r="455" spans="1:3" x14ac:dyDescent="0.2">
      <c r="A455" s="158">
        <v>459</v>
      </c>
      <c r="B455" s="154" t="s">
        <v>235</v>
      </c>
      <c r="C455" s="157" t="s">
        <v>416</v>
      </c>
    </row>
    <row r="456" spans="1:3" x14ac:dyDescent="0.2">
      <c r="A456" s="158">
        <v>460</v>
      </c>
      <c r="B456" s="154" t="s">
        <v>324</v>
      </c>
      <c r="C456" s="157" t="s">
        <v>417</v>
      </c>
    </row>
    <row r="457" spans="1:3" x14ac:dyDescent="0.2">
      <c r="A457" s="158">
        <v>461</v>
      </c>
      <c r="B457" s="154" t="s">
        <v>324</v>
      </c>
      <c r="C457" s="157" t="s">
        <v>417</v>
      </c>
    </row>
    <row r="458" spans="1:3" x14ac:dyDescent="0.2">
      <c r="A458" s="158">
        <v>462</v>
      </c>
      <c r="B458" s="154" t="s">
        <v>325</v>
      </c>
      <c r="C458" s="157" t="s">
        <v>417</v>
      </c>
    </row>
    <row r="459" spans="1:3" x14ac:dyDescent="0.2">
      <c r="A459" s="158">
        <v>463</v>
      </c>
      <c r="B459" s="154" t="s">
        <v>326</v>
      </c>
      <c r="C459" s="157" t="s">
        <v>417</v>
      </c>
    </row>
    <row r="460" spans="1:3" x14ac:dyDescent="0.2">
      <c r="A460" s="158">
        <v>464</v>
      </c>
      <c r="B460" s="154" t="s">
        <v>327</v>
      </c>
      <c r="C460" s="157" t="s">
        <v>416</v>
      </c>
    </row>
    <row r="461" spans="1:3" x14ac:dyDescent="0.2">
      <c r="A461" s="158">
        <v>465</v>
      </c>
      <c r="B461" s="154" t="s">
        <v>328</v>
      </c>
      <c r="C461" s="157" t="s">
        <v>416</v>
      </c>
    </row>
    <row r="462" spans="1:3" x14ac:dyDescent="0.2">
      <c r="A462" s="158">
        <v>466</v>
      </c>
      <c r="B462" s="154" t="s">
        <v>329</v>
      </c>
      <c r="C462" s="157" t="s">
        <v>416</v>
      </c>
    </row>
    <row r="463" spans="1:3" x14ac:dyDescent="0.2">
      <c r="A463" s="158">
        <v>467</v>
      </c>
      <c r="B463" s="154" t="s">
        <v>329</v>
      </c>
      <c r="C463" s="157" t="s">
        <v>416</v>
      </c>
    </row>
    <row r="464" spans="1:3" x14ac:dyDescent="0.2">
      <c r="A464" s="158">
        <v>468</v>
      </c>
      <c r="B464" s="154" t="s">
        <v>329</v>
      </c>
      <c r="C464" s="157" t="s">
        <v>416</v>
      </c>
    </row>
    <row r="465" spans="1:3" x14ac:dyDescent="0.2">
      <c r="A465" s="158">
        <v>469</v>
      </c>
      <c r="B465" s="154" t="s">
        <v>329</v>
      </c>
      <c r="C465" s="157" t="s">
        <v>416</v>
      </c>
    </row>
    <row r="466" spans="1:3" x14ac:dyDescent="0.2">
      <c r="A466" s="158">
        <v>470</v>
      </c>
      <c r="B466" s="154" t="s">
        <v>329</v>
      </c>
      <c r="C466" s="157" t="s">
        <v>416</v>
      </c>
    </row>
    <row r="467" spans="1:3" x14ac:dyDescent="0.2">
      <c r="A467" s="158">
        <v>473</v>
      </c>
      <c r="B467" s="154" t="s">
        <v>330</v>
      </c>
      <c r="C467" s="157" t="s">
        <v>416</v>
      </c>
    </row>
    <row r="468" spans="1:3" x14ac:dyDescent="0.2">
      <c r="A468" s="158">
        <v>474</v>
      </c>
      <c r="B468" s="154" t="s">
        <v>331</v>
      </c>
      <c r="C468" s="157" t="s">
        <v>417</v>
      </c>
    </row>
    <row r="469" spans="1:3" x14ac:dyDescent="0.2">
      <c r="A469" s="158">
        <v>475</v>
      </c>
      <c r="B469" s="154" t="s">
        <v>332</v>
      </c>
      <c r="C469" s="157" t="s">
        <v>416</v>
      </c>
    </row>
    <row r="470" spans="1:3" x14ac:dyDescent="0.2">
      <c r="A470" s="158">
        <v>476</v>
      </c>
      <c r="B470" s="154" t="s">
        <v>333</v>
      </c>
      <c r="C470" s="157" t="s">
        <v>417</v>
      </c>
    </row>
    <row r="471" spans="1:3" x14ac:dyDescent="0.2">
      <c r="A471" s="158">
        <v>477</v>
      </c>
      <c r="B471" s="154" t="s">
        <v>333</v>
      </c>
      <c r="C471" s="157" t="s">
        <v>417</v>
      </c>
    </row>
    <row r="472" spans="1:3" x14ac:dyDescent="0.2">
      <c r="A472" s="158">
        <v>478</v>
      </c>
      <c r="B472" s="154" t="s">
        <v>264</v>
      </c>
      <c r="C472" s="157" t="s">
        <v>416</v>
      </c>
    </row>
    <row r="473" spans="1:3" x14ac:dyDescent="0.2">
      <c r="A473" s="158">
        <v>479</v>
      </c>
      <c r="B473" s="154" t="s">
        <v>321</v>
      </c>
      <c r="C473" s="157" t="s">
        <v>416</v>
      </c>
    </row>
    <row r="474" spans="1:3" x14ac:dyDescent="0.2">
      <c r="A474" s="158">
        <v>480</v>
      </c>
      <c r="B474" s="154" t="s">
        <v>321</v>
      </c>
      <c r="C474" s="157" t="s">
        <v>416</v>
      </c>
    </row>
    <row r="475" spans="1:3" x14ac:dyDescent="0.2">
      <c r="A475" s="158">
        <v>481</v>
      </c>
      <c r="B475" s="154" t="s">
        <v>321</v>
      </c>
      <c r="C475" s="157" t="s">
        <v>416</v>
      </c>
    </row>
    <row r="476" spans="1:3" x14ac:dyDescent="0.2">
      <c r="A476" s="158">
        <v>482</v>
      </c>
      <c r="B476" s="154" t="s">
        <v>334</v>
      </c>
      <c r="C476" s="157" t="s">
        <v>413</v>
      </c>
    </row>
    <row r="477" spans="1:3" x14ac:dyDescent="0.2">
      <c r="A477" s="158">
        <v>483</v>
      </c>
      <c r="B477" s="154" t="s">
        <v>335</v>
      </c>
      <c r="C477" s="157" t="s">
        <v>413</v>
      </c>
    </row>
    <row r="478" spans="1:3" x14ac:dyDescent="0.2">
      <c r="A478" s="158">
        <v>484</v>
      </c>
      <c r="B478" s="154" t="s">
        <v>336</v>
      </c>
      <c r="C478" s="157" t="s">
        <v>413</v>
      </c>
    </row>
    <row r="479" spans="1:3" x14ac:dyDescent="0.2">
      <c r="A479" s="158">
        <v>485</v>
      </c>
      <c r="B479" s="154" t="s">
        <v>337</v>
      </c>
      <c r="C479" s="157" t="s">
        <v>413</v>
      </c>
    </row>
    <row r="480" spans="1:3" x14ac:dyDescent="0.2">
      <c r="A480" s="158">
        <v>486</v>
      </c>
      <c r="B480" s="154" t="s">
        <v>338</v>
      </c>
      <c r="C480" s="157" t="s">
        <v>413</v>
      </c>
    </row>
    <row r="481" spans="1:3" x14ac:dyDescent="0.2">
      <c r="A481" s="158">
        <v>487</v>
      </c>
      <c r="B481" s="154" t="s">
        <v>339</v>
      </c>
      <c r="C481" s="157" t="s">
        <v>413</v>
      </c>
    </row>
    <row r="482" spans="1:3" x14ac:dyDescent="0.2">
      <c r="A482" s="158">
        <v>488</v>
      </c>
      <c r="B482" s="154" t="s">
        <v>340</v>
      </c>
      <c r="C482" s="157" t="s">
        <v>413</v>
      </c>
    </row>
    <row r="483" spans="1:3" x14ac:dyDescent="0.2">
      <c r="A483" s="158">
        <v>489</v>
      </c>
      <c r="B483" s="154" t="s">
        <v>341</v>
      </c>
      <c r="C483" s="157" t="s">
        <v>413</v>
      </c>
    </row>
    <row r="484" spans="1:3" x14ac:dyDescent="0.2">
      <c r="A484" s="158">
        <v>490</v>
      </c>
      <c r="B484" s="154" t="s">
        <v>342</v>
      </c>
      <c r="C484" s="157" t="s">
        <v>413</v>
      </c>
    </row>
    <row r="485" spans="1:3" x14ac:dyDescent="0.2">
      <c r="A485" s="158">
        <v>491</v>
      </c>
      <c r="B485" s="154" t="s">
        <v>343</v>
      </c>
      <c r="C485" s="157" t="s">
        <v>413</v>
      </c>
    </row>
    <row r="486" spans="1:3" x14ac:dyDescent="0.2">
      <c r="A486" s="158">
        <v>492</v>
      </c>
      <c r="B486" s="154" t="s">
        <v>344</v>
      </c>
      <c r="C486" s="157" t="s">
        <v>413</v>
      </c>
    </row>
    <row r="487" spans="1:3" x14ac:dyDescent="0.2">
      <c r="A487" s="158">
        <v>493</v>
      </c>
      <c r="B487" s="154" t="s">
        <v>345</v>
      </c>
      <c r="C487" s="157" t="s">
        <v>413</v>
      </c>
    </row>
    <row r="488" spans="1:3" x14ac:dyDescent="0.2">
      <c r="A488" s="158">
        <v>494</v>
      </c>
      <c r="B488" s="154" t="s">
        <v>346</v>
      </c>
      <c r="C488" s="157" t="s">
        <v>413</v>
      </c>
    </row>
    <row r="489" spans="1:3" x14ac:dyDescent="0.2">
      <c r="A489" s="158">
        <v>495</v>
      </c>
      <c r="B489" s="154" t="s">
        <v>347</v>
      </c>
      <c r="C489" s="157" t="s">
        <v>413</v>
      </c>
    </row>
    <row r="490" spans="1:3" x14ac:dyDescent="0.2">
      <c r="A490" s="158">
        <v>496</v>
      </c>
      <c r="B490" s="154" t="s">
        <v>348</v>
      </c>
      <c r="C490" s="157" t="s">
        <v>413</v>
      </c>
    </row>
    <row r="491" spans="1:3" x14ac:dyDescent="0.2">
      <c r="A491" s="158">
        <v>497</v>
      </c>
      <c r="B491" s="154" t="s">
        <v>349</v>
      </c>
      <c r="C491" s="157" t="s">
        <v>413</v>
      </c>
    </row>
    <row r="492" spans="1:3" x14ac:dyDescent="0.2">
      <c r="A492" s="158">
        <v>498</v>
      </c>
      <c r="B492" s="154" t="s">
        <v>350</v>
      </c>
      <c r="C492" s="157" t="s">
        <v>413</v>
      </c>
    </row>
    <row r="493" spans="1:3" x14ac:dyDescent="0.2">
      <c r="A493" s="158">
        <v>701</v>
      </c>
      <c r="B493" s="154" t="s">
        <v>351</v>
      </c>
      <c r="C493" s="157" t="s">
        <v>417</v>
      </c>
    </row>
    <row r="494" spans="1:3" x14ac:dyDescent="0.2">
      <c r="A494" s="158">
        <v>702</v>
      </c>
      <c r="B494" s="154" t="s">
        <v>351</v>
      </c>
      <c r="C494" s="157" t="s">
        <v>417</v>
      </c>
    </row>
    <row r="495" spans="1:3" x14ac:dyDescent="0.2">
      <c r="A495" s="158">
        <v>703</v>
      </c>
      <c r="B495" s="154" t="s">
        <v>287</v>
      </c>
      <c r="C495" s="157" t="s">
        <v>417</v>
      </c>
    </row>
    <row r="496" spans="1:3" x14ac:dyDescent="0.2">
      <c r="A496" s="158">
        <v>704</v>
      </c>
      <c r="B496" s="154" t="s">
        <v>287</v>
      </c>
      <c r="C496" s="157" t="s">
        <v>417</v>
      </c>
    </row>
    <row r="497" spans="1:3" x14ac:dyDescent="0.2">
      <c r="A497" s="158">
        <v>705</v>
      </c>
      <c r="B497" s="154" t="s">
        <v>287</v>
      </c>
      <c r="C497" s="157" t="s">
        <v>417</v>
      </c>
    </row>
    <row r="498" spans="1:3" x14ac:dyDescent="0.2">
      <c r="A498" s="158">
        <v>706</v>
      </c>
      <c r="B498" s="154" t="s">
        <v>287</v>
      </c>
      <c r="C498" s="157" t="s">
        <v>417</v>
      </c>
    </row>
    <row r="499" spans="1:3" x14ac:dyDescent="0.2">
      <c r="A499" s="158">
        <v>707</v>
      </c>
      <c r="B499" s="154" t="s">
        <v>287</v>
      </c>
      <c r="C499" s="157" t="s">
        <v>417</v>
      </c>
    </row>
    <row r="500" spans="1:3" x14ac:dyDescent="0.2">
      <c r="A500" s="158">
        <v>708</v>
      </c>
      <c r="B500" s="154" t="s">
        <v>287</v>
      </c>
      <c r="C500" s="157" t="s">
        <v>417</v>
      </c>
    </row>
    <row r="501" spans="1:3" x14ac:dyDescent="0.2">
      <c r="A501" s="158">
        <v>709</v>
      </c>
      <c r="B501" s="154" t="s">
        <v>287</v>
      </c>
      <c r="C501" s="157" t="s">
        <v>417</v>
      </c>
    </row>
    <row r="502" spans="1:3" x14ac:dyDescent="0.2">
      <c r="A502" s="158">
        <v>710</v>
      </c>
      <c r="B502" s="154" t="s">
        <v>287</v>
      </c>
      <c r="C502" s="157" t="s">
        <v>417</v>
      </c>
    </row>
    <row r="503" spans="1:3" x14ac:dyDescent="0.2">
      <c r="A503" s="158">
        <v>711</v>
      </c>
      <c r="B503" s="154" t="s">
        <v>287</v>
      </c>
      <c r="C503" s="157" t="s">
        <v>417</v>
      </c>
    </row>
    <row r="504" spans="1:3" x14ac:dyDescent="0.2">
      <c r="A504" s="158">
        <v>712</v>
      </c>
      <c r="B504" s="154" t="s">
        <v>352</v>
      </c>
      <c r="C504" s="157" t="s">
        <v>417</v>
      </c>
    </row>
    <row r="505" spans="1:3" x14ac:dyDescent="0.2">
      <c r="A505" s="158">
        <v>713</v>
      </c>
      <c r="B505" s="154" t="s">
        <v>352</v>
      </c>
      <c r="C505" s="157" t="s">
        <v>417</v>
      </c>
    </row>
    <row r="506" spans="1:3" x14ac:dyDescent="0.2">
      <c r="A506" s="158">
        <v>714</v>
      </c>
      <c r="B506" s="154" t="s">
        <v>352</v>
      </c>
      <c r="C506" s="157" t="s">
        <v>417</v>
      </c>
    </row>
    <row r="507" spans="1:3" x14ac:dyDescent="0.2">
      <c r="A507" s="158">
        <v>715</v>
      </c>
      <c r="B507" s="154" t="s">
        <v>352</v>
      </c>
      <c r="C507" s="157" t="s">
        <v>417</v>
      </c>
    </row>
    <row r="508" spans="1:3" x14ac:dyDescent="0.2">
      <c r="A508" s="158">
        <v>716</v>
      </c>
      <c r="B508" s="154" t="s">
        <v>353</v>
      </c>
      <c r="C508" s="157" t="s">
        <v>417</v>
      </c>
    </row>
    <row r="509" spans="1:3" x14ac:dyDescent="0.2">
      <c r="A509" s="158">
        <v>717</v>
      </c>
      <c r="B509" s="154" t="s">
        <v>353</v>
      </c>
      <c r="C509" s="157" t="s">
        <v>417</v>
      </c>
    </row>
    <row r="510" spans="1:3" x14ac:dyDescent="0.2">
      <c r="A510" s="158">
        <v>718</v>
      </c>
      <c r="B510" s="154" t="s">
        <v>354</v>
      </c>
      <c r="C510" s="157" t="s">
        <v>417</v>
      </c>
    </row>
    <row r="511" spans="1:3" x14ac:dyDescent="0.2">
      <c r="A511" s="158">
        <v>719</v>
      </c>
      <c r="B511" s="154" t="s">
        <v>354</v>
      </c>
      <c r="C511" s="157" t="s">
        <v>417</v>
      </c>
    </row>
    <row r="512" spans="1:3" x14ac:dyDescent="0.2">
      <c r="A512" s="158">
        <v>720</v>
      </c>
      <c r="B512" s="154" t="s">
        <v>222</v>
      </c>
      <c r="C512" s="157" t="s">
        <v>416</v>
      </c>
    </row>
    <row r="513" spans="1:3" x14ac:dyDescent="0.2">
      <c r="A513" s="158">
        <v>721</v>
      </c>
      <c r="B513" s="154" t="s">
        <v>355</v>
      </c>
      <c r="C513" s="157" t="s">
        <v>416</v>
      </c>
    </row>
    <row r="514" spans="1:3" x14ac:dyDescent="0.2">
      <c r="A514" s="158">
        <v>722</v>
      </c>
      <c r="B514" s="154" t="s">
        <v>355</v>
      </c>
      <c r="C514" s="157" t="s">
        <v>416</v>
      </c>
    </row>
    <row r="515" spans="1:3" x14ac:dyDescent="0.2">
      <c r="A515" s="158">
        <v>723</v>
      </c>
      <c r="B515" s="154" t="s">
        <v>355</v>
      </c>
      <c r="C515" s="157" t="s">
        <v>416</v>
      </c>
    </row>
    <row r="516" spans="1:3" x14ac:dyDescent="0.2">
      <c r="A516" s="158">
        <v>724</v>
      </c>
      <c r="B516" s="154" t="s">
        <v>355</v>
      </c>
      <c r="C516" s="157" t="s">
        <v>416</v>
      </c>
    </row>
    <row r="517" spans="1:3" x14ac:dyDescent="0.2">
      <c r="A517" s="158">
        <v>725</v>
      </c>
      <c r="B517" s="154" t="s">
        <v>355</v>
      </c>
      <c r="C517" s="157" t="s">
        <v>416</v>
      </c>
    </row>
    <row r="518" spans="1:3" x14ac:dyDescent="0.2">
      <c r="A518" s="158">
        <v>726</v>
      </c>
      <c r="B518" s="154" t="s">
        <v>355</v>
      </c>
      <c r="C518" s="157" t="s">
        <v>416</v>
      </c>
    </row>
    <row r="519" spans="1:3" x14ac:dyDescent="0.2">
      <c r="A519" s="158">
        <v>727</v>
      </c>
      <c r="B519" s="154" t="s">
        <v>355</v>
      </c>
      <c r="C519" s="157" t="s">
        <v>416</v>
      </c>
    </row>
    <row r="520" spans="1:3" x14ac:dyDescent="0.2">
      <c r="A520" s="158">
        <v>728</v>
      </c>
      <c r="B520" s="154" t="s">
        <v>356</v>
      </c>
      <c r="C520" s="157" t="s">
        <v>416</v>
      </c>
    </row>
    <row r="521" spans="1:3" x14ac:dyDescent="0.2">
      <c r="A521" s="158">
        <v>729</v>
      </c>
      <c r="B521" s="154" t="s">
        <v>355</v>
      </c>
      <c r="C521" s="157" t="s">
        <v>416</v>
      </c>
    </row>
    <row r="522" spans="1:3" x14ac:dyDescent="0.2">
      <c r="A522" s="158">
        <v>730</v>
      </c>
      <c r="B522" s="154" t="s">
        <v>356</v>
      </c>
      <c r="C522" s="157" t="s">
        <v>416</v>
      </c>
    </row>
    <row r="523" spans="1:3" x14ac:dyDescent="0.2">
      <c r="A523" s="158">
        <v>731</v>
      </c>
      <c r="B523" s="154" t="s">
        <v>355</v>
      </c>
      <c r="C523" s="157" t="s">
        <v>416</v>
      </c>
    </row>
    <row r="524" spans="1:3" x14ac:dyDescent="0.2">
      <c r="A524" s="158">
        <v>732</v>
      </c>
      <c r="B524" s="154" t="s">
        <v>356</v>
      </c>
      <c r="C524" s="157" t="s">
        <v>416</v>
      </c>
    </row>
    <row r="525" spans="1:3" x14ac:dyDescent="0.2">
      <c r="A525" s="158">
        <v>733</v>
      </c>
      <c r="B525" s="154" t="s">
        <v>355</v>
      </c>
      <c r="C525" s="157" t="s">
        <v>416</v>
      </c>
    </row>
    <row r="526" spans="1:3" x14ac:dyDescent="0.2">
      <c r="A526" s="158">
        <v>734</v>
      </c>
      <c r="B526" s="154" t="s">
        <v>356</v>
      </c>
      <c r="C526" s="157" t="s">
        <v>416</v>
      </c>
    </row>
    <row r="527" spans="1:3" x14ac:dyDescent="0.2">
      <c r="A527" s="158">
        <v>735</v>
      </c>
      <c r="B527" s="154" t="s">
        <v>355</v>
      </c>
      <c r="C527" s="157" t="s">
        <v>416</v>
      </c>
    </row>
    <row r="528" spans="1:3" x14ac:dyDescent="0.2">
      <c r="A528" s="158">
        <v>736</v>
      </c>
      <c r="B528" s="154" t="s">
        <v>356</v>
      </c>
      <c r="C528" s="157" t="s">
        <v>416</v>
      </c>
    </row>
    <row r="529" spans="1:3" x14ac:dyDescent="0.2">
      <c r="A529" s="158">
        <v>737</v>
      </c>
      <c r="B529" s="154" t="s">
        <v>355</v>
      </c>
      <c r="C529" s="157" t="s">
        <v>416</v>
      </c>
    </row>
    <row r="530" spans="1:3" x14ac:dyDescent="0.2">
      <c r="A530" s="158">
        <v>738</v>
      </c>
      <c r="B530" s="154" t="s">
        <v>356</v>
      </c>
      <c r="C530" s="157" t="s">
        <v>416</v>
      </c>
    </row>
    <row r="531" spans="1:3" x14ac:dyDescent="0.2">
      <c r="A531" s="158">
        <v>739</v>
      </c>
      <c r="B531" s="154" t="s">
        <v>355</v>
      </c>
      <c r="C531" s="157" t="s">
        <v>416</v>
      </c>
    </row>
    <row r="532" spans="1:3" x14ac:dyDescent="0.2">
      <c r="A532" s="158">
        <v>740</v>
      </c>
      <c r="B532" s="154" t="s">
        <v>356</v>
      </c>
      <c r="C532" s="157" t="s">
        <v>416</v>
      </c>
    </row>
    <row r="533" spans="1:3" x14ac:dyDescent="0.2">
      <c r="A533" s="158">
        <v>741</v>
      </c>
      <c r="B533" s="154" t="s">
        <v>355</v>
      </c>
      <c r="C533" s="157" t="s">
        <v>416</v>
      </c>
    </row>
    <row r="534" spans="1:3" x14ac:dyDescent="0.2">
      <c r="A534" s="158">
        <v>742</v>
      </c>
      <c r="B534" s="154" t="s">
        <v>356</v>
      </c>
      <c r="C534" s="157" t="s">
        <v>416</v>
      </c>
    </row>
    <row r="535" spans="1:3" x14ac:dyDescent="0.2">
      <c r="A535" s="158">
        <v>743</v>
      </c>
      <c r="B535" s="154" t="s">
        <v>355</v>
      </c>
      <c r="C535" s="157" t="s">
        <v>416</v>
      </c>
    </row>
    <row r="536" spans="1:3" x14ac:dyDescent="0.2">
      <c r="A536" s="158">
        <v>744</v>
      </c>
      <c r="B536" s="154" t="s">
        <v>356</v>
      </c>
      <c r="C536" s="157" t="s">
        <v>416</v>
      </c>
    </row>
    <row r="537" spans="1:3" x14ac:dyDescent="0.2">
      <c r="A537" s="158">
        <v>745</v>
      </c>
      <c r="B537" s="154" t="s">
        <v>355</v>
      </c>
      <c r="C537" s="157" t="s">
        <v>416</v>
      </c>
    </row>
    <row r="538" spans="1:3" x14ac:dyDescent="0.2">
      <c r="A538" s="158">
        <v>746</v>
      </c>
      <c r="B538" s="154" t="s">
        <v>356</v>
      </c>
      <c r="C538" s="157" t="s">
        <v>416</v>
      </c>
    </row>
    <row r="539" spans="1:3" x14ac:dyDescent="0.2">
      <c r="A539" s="158">
        <v>747</v>
      </c>
      <c r="B539" s="154" t="s">
        <v>355</v>
      </c>
      <c r="C539" s="157" t="s">
        <v>416</v>
      </c>
    </row>
    <row r="540" spans="1:3" x14ac:dyDescent="0.2">
      <c r="A540" s="158">
        <v>748</v>
      </c>
      <c r="B540" s="154" t="s">
        <v>355</v>
      </c>
      <c r="C540" s="157" t="s">
        <v>416</v>
      </c>
    </row>
    <row r="541" spans="1:3" x14ac:dyDescent="0.2">
      <c r="A541" s="158">
        <v>749</v>
      </c>
      <c r="B541" s="154" t="s">
        <v>356</v>
      </c>
      <c r="C541" s="157" t="s">
        <v>416</v>
      </c>
    </row>
    <row r="542" spans="1:3" x14ac:dyDescent="0.2">
      <c r="A542" s="158">
        <v>752</v>
      </c>
      <c r="B542" s="154" t="s">
        <v>355</v>
      </c>
      <c r="C542" s="157" t="s">
        <v>416</v>
      </c>
    </row>
    <row r="543" spans="1:3" x14ac:dyDescent="0.2">
      <c r="A543" s="158">
        <v>753</v>
      </c>
      <c r="B543" s="154" t="s">
        <v>357</v>
      </c>
      <c r="C543" s="157" t="s">
        <v>416</v>
      </c>
    </row>
    <row r="544" spans="1:3" x14ac:dyDescent="0.2">
      <c r="A544" s="158">
        <v>754</v>
      </c>
      <c r="B544" s="154" t="s">
        <v>355</v>
      </c>
      <c r="C544" s="157" t="s">
        <v>416</v>
      </c>
    </row>
    <row r="545" spans="1:3" x14ac:dyDescent="0.2">
      <c r="A545" s="158">
        <v>755</v>
      </c>
      <c r="B545" s="154" t="s">
        <v>357</v>
      </c>
      <c r="C545" s="157" t="s">
        <v>416</v>
      </c>
    </row>
    <row r="546" spans="1:3" x14ac:dyDescent="0.2">
      <c r="A546" s="158">
        <v>756</v>
      </c>
      <c r="B546" s="154" t="s">
        <v>355</v>
      </c>
      <c r="C546" s="157" t="s">
        <v>416</v>
      </c>
    </row>
    <row r="547" spans="1:3" x14ac:dyDescent="0.2">
      <c r="A547" s="158">
        <v>757</v>
      </c>
      <c r="B547" s="154" t="s">
        <v>357</v>
      </c>
      <c r="C547" s="157" t="s">
        <v>416</v>
      </c>
    </row>
    <row r="548" spans="1:3" x14ac:dyDescent="0.2">
      <c r="A548" s="158">
        <v>758</v>
      </c>
      <c r="B548" s="154" t="s">
        <v>355</v>
      </c>
      <c r="C548" s="157" t="s">
        <v>416</v>
      </c>
    </row>
    <row r="549" spans="1:3" x14ac:dyDescent="0.2">
      <c r="A549" s="158">
        <v>759</v>
      </c>
      <c r="B549" s="154" t="s">
        <v>357</v>
      </c>
      <c r="C549" s="157" t="s">
        <v>416</v>
      </c>
    </row>
    <row r="550" spans="1:3" x14ac:dyDescent="0.2">
      <c r="A550" s="158">
        <v>760</v>
      </c>
      <c r="B550" s="154" t="s">
        <v>355</v>
      </c>
      <c r="C550" s="157" t="s">
        <v>416</v>
      </c>
    </row>
    <row r="551" spans="1:3" x14ac:dyDescent="0.2">
      <c r="A551" s="158">
        <v>761</v>
      </c>
      <c r="B551" s="154" t="s">
        <v>357</v>
      </c>
      <c r="C551" s="157" t="s">
        <v>416</v>
      </c>
    </row>
    <row r="552" spans="1:3" x14ac:dyDescent="0.2">
      <c r="A552" s="158">
        <v>762</v>
      </c>
      <c r="B552" s="154" t="s">
        <v>355</v>
      </c>
      <c r="C552" s="157" t="s">
        <v>416</v>
      </c>
    </row>
    <row r="553" spans="1:3" x14ac:dyDescent="0.2">
      <c r="A553" s="158">
        <v>763</v>
      </c>
      <c r="B553" s="154" t="s">
        <v>357</v>
      </c>
      <c r="C553" s="157" t="s">
        <v>416</v>
      </c>
    </row>
    <row r="554" spans="1:3" x14ac:dyDescent="0.2">
      <c r="A554" s="158">
        <v>764</v>
      </c>
      <c r="B554" s="154" t="s">
        <v>355</v>
      </c>
      <c r="C554" s="157" t="s">
        <v>416</v>
      </c>
    </row>
    <row r="555" spans="1:3" x14ac:dyDescent="0.2">
      <c r="A555" s="158">
        <v>765</v>
      </c>
      <c r="B555" s="154" t="s">
        <v>357</v>
      </c>
      <c r="C555" s="157" t="s">
        <v>416</v>
      </c>
    </row>
    <row r="556" spans="1:3" x14ac:dyDescent="0.2">
      <c r="A556" s="158">
        <v>766</v>
      </c>
      <c r="B556" s="154" t="s">
        <v>355</v>
      </c>
      <c r="C556" s="157" t="s">
        <v>416</v>
      </c>
    </row>
    <row r="557" spans="1:3" x14ac:dyDescent="0.2">
      <c r="A557" s="158">
        <v>767</v>
      </c>
      <c r="B557" s="154" t="s">
        <v>357</v>
      </c>
      <c r="C557" s="157" t="s">
        <v>416</v>
      </c>
    </row>
    <row r="558" spans="1:3" x14ac:dyDescent="0.2">
      <c r="A558" s="158">
        <v>768</v>
      </c>
      <c r="B558" s="154" t="s">
        <v>355</v>
      </c>
      <c r="C558" s="157" t="s">
        <v>416</v>
      </c>
    </row>
    <row r="559" spans="1:3" x14ac:dyDescent="0.2">
      <c r="A559" s="158">
        <v>769</v>
      </c>
      <c r="B559" s="154" t="s">
        <v>357</v>
      </c>
      <c r="C559" s="157" t="s">
        <v>416</v>
      </c>
    </row>
    <row r="560" spans="1:3" x14ac:dyDescent="0.2">
      <c r="A560" s="158">
        <v>770</v>
      </c>
      <c r="B560" s="154" t="s">
        <v>358</v>
      </c>
      <c r="C560" s="157" t="s">
        <v>416</v>
      </c>
    </row>
    <row r="561" spans="1:3" x14ac:dyDescent="0.2">
      <c r="A561" s="158">
        <v>775</v>
      </c>
      <c r="B561" s="154" t="s">
        <v>359</v>
      </c>
      <c r="C561" s="157" t="s">
        <v>416</v>
      </c>
    </row>
    <row r="562" spans="1:3" x14ac:dyDescent="0.2">
      <c r="A562" s="158">
        <v>776</v>
      </c>
      <c r="B562" s="154" t="s">
        <v>359</v>
      </c>
      <c r="C562" s="157" t="s">
        <v>416</v>
      </c>
    </row>
    <row r="563" spans="1:3" x14ac:dyDescent="0.2">
      <c r="A563" s="158">
        <v>781</v>
      </c>
      <c r="B563" s="154" t="s">
        <v>355</v>
      </c>
      <c r="C563" s="157" t="s">
        <v>417</v>
      </c>
    </row>
    <row r="564" spans="1:3" x14ac:dyDescent="0.2">
      <c r="A564" s="158">
        <v>782</v>
      </c>
      <c r="B564" s="154" t="s">
        <v>355</v>
      </c>
      <c r="C564" s="157" t="s">
        <v>416</v>
      </c>
    </row>
    <row r="565" spans="1:3" x14ac:dyDescent="0.2">
      <c r="A565" s="158">
        <v>783</v>
      </c>
      <c r="B565" s="154" t="s">
        <v>355</v>
      </c>
      <c r="C565" s="157" t="s">
        <v>416</v>
      </c>
    </row>
    <row r="566" spans="1:3" x14ac:dyDescent="0.2">
      <c r="A566" s="158">
        <v>784</v>
      </c>
      <c r="B566" s="154" t="s">
        <v>355</v>
      </c>
      <c r="C566" s="157" t="s">
        <v>416</v>
      </c>
    </row>
    <row r="567" spans="1:3" x14ac:dyDescent="0.2">
      <c r="A567" s="158">
        <v>785</v>
      </c>
      <c r="B567" s="154" t="s">
        <v>355</v>
      </c>
      <c r="C567" s="157" t="s">
        <v>416</v>
      </c>
    </row>
    <row r="568" spans="1:3" x14ac:dyDescent="0.2">
      <c r="A568" s="158">
        <v>786</v>
      </c>
      <c r="B568" s="154" t="s">
        <v>355</v>
      </c>
      <c r="C568" s="157" t="s">
        <v>416</v>
      </c>
    </row>
    <row r="569" spans="1:3" x14ac:dyDescent="0.2">
      <c r="A569" s="158">
        <v>787</v>
      </c>
      <c r="B569" s="154" t="s">
        <v>360</v>
      </c>
      <c r="C569" s="157" t="s">
        <v>416</v>
      </c>
    </row>
    <row r="570" spans="1:3" x14ac:dyDescent="0.2">
      <c r="A570" s="158">
        <v>788</v>
      </c>
      <c r="B570" s="154" t="s">
        <v>361</v>
      </c>
      <c r="C570" s="157" t="s">
        <v>416</v>
      </c>
    </row>
    <row r="571" spans="1:3" x14ac:dyDescent="0.2">
      <c r="A571" s="158">
        <v>789</v>
      </c>
      <c r="B571" s="154" t="s">
        <v>362</v>
      </c>
      <c r="C571" s="157" t="s">
        <v>416</v>
      </c>
    </row>
    <row r="572" spans="1:3" x14ac:dyDescent="0.2">
      <c r="A572" s="158">
        <v>790</v>
      </c>
      <c r="B572" s="154" t="s">
        <v>363</v>
      </c>
      <c r="C572" s="157" t="s">
        <v>416</v>
      </c>
    </row>
    <row r="573" spans="1:3" x14ac:dyDescent="0.2">
      <c r="A573" s="158">
        <v>791</v>
      </c>
      <c r="B573" s="154" t="s">
        <v>364</v>
      </c>
      <c r="C573" s="157" t="s">
        <v>416</v>
      </c>
    </row>
    <row r="574" spans="1:3" x14ac:dyDescent="0.2">
      <c r="A574" s="158">
        <v>792</v>
      </c>
      <c r="B574" s="154" t="s">
        <v>365</v>
      </c>
      <c r="C574" s="157" t="s">
        <v>416</v>
      </c>
    </row>
    <row r="575" spans="1:3" x14ac:dyDescent="0.2">
      <c r="A575" s="158">
        <v>793</v>
      </c>
      <c r="B575" s="154" t="s">
        <v>355</v>
      </c>
      <c r="C575" s="157" t="s">
        <v>416</v>
      </c>
    </row>
    <row r="576" spans="1:3" x14ac:dyDescent="0.2">
      <c r="A576" s="158">
        <v>794</v>
      </c>
      <c r="B576" s="154" t="s">
        <v>356</v>
      </c>
      <c r="C576" s="157" t="s">
        <v>416</v>
      </c>
    </row>
    <row r="577" spans="1:3" x14ac:dyDescent="0.2">
      <c r="A577" s="158">
        <v>801</v>
      </c>
      <c r="B577" s="154" t="s">
        <v>284</v>
      </c>
      <c r="C577" s="157" t="s">
        <v>416</v>
      </c>
    </row>
    <row r="578" spans="1:3" x14ac:dyDescent="0.2">
      <c r="A578" s="158">
        <v>802</v>
      </c>
      <c r="B578" s="154" t="s">
        <v>366</v>
      </c>
      <c r="C578" s="157" t="s">
        <v>416</v>
      </c>
    </row>
    <row r="579" spans="1:3" x14ac:dyDescent="0.2">
      <c r="A579" s="158">
        <v>803</v>
      </c>
      <c r="B579" s="154" t="s">
        <v>367</v>
      </c>
      <c r="C579" s="157" t="s">
        <v>417</v>
      </c>
    </row>
    <row r="580" spans="1:3" x14ac:dyDescent="0.2">
      <c r="A580" s="158">
        <v>804</v>
      </c>
      <c r="B580" s="154" t="s">
        <v>366</v>
      </c>
      <c r="C580" s="157" t="s">
        <v>416</v>
      </c>
    </row>
    <row r="581" spans="1:3" x14ac:dyDescent="0.2">
      <c r="A581" s="158">
        <v>805</v>
      </c>
      <c r="B581" s="154" t="s">
        <v>367</v>
      </c>
      <c r="C581" s="157" t="s">
        <v>417</v>
      </c>
    </row>
    <row r="582" spans="1:3" x14ac:dyDescent="0.2">
      <c r="A582" s="158">
        <v>806</v>
      </c>
      <c r="B582" s="154" t="s">
        <v>366</v>
      </c>
      <c r="C582" s="157" t="s">
        <v>416</v>
      </c>
    </row>
    <row r="583" spans="1:3" x14ac:dyDescent="0.2">
      <c r="A583" s="158">
        <v>807</v>
      </c>
      <c r="B583" s="154" t="s">
        <v>367</v>
      </c>
      <c r="C583" s="157" t="s">
        <v>417</v>
      </c>
    </row>
    <row r="584" spans="1:3" x14ac:dyDescent="0.2">
      <c r="A584" s="158">
        <v>808</v>
      </c>
      <c r="B584" s="154" t="s">
        <v>366</v>
      </c>
      <c r="C584" s="157" t="s">
        <v>416</v>
      </c>
    </row>
    <row r="585" spans="1:3" x14ac:dyDescent="0.2">
      <c r="A585" s="158">
        <v>809</v>
      </c>
      <c r="B585" s="154" t="s">
        <v>367</v>
      </c>
      <c r="C585" s="157" t="s">
        <v>417</v>
      </c>
    </row>
    <row r="586" spans="1:3" x14ac:dyDescent="0.2">
      <c r="A586" s="158">
        <v>810</v>
      </c>
      <c r="B586" s="154" t="s">
        <v>366</v>
      </c>
      <c r="C586" s="157" t="s">
        <v>416</v>
      </c>
    </row>
    <row r="587" spans="1:3" x14ac:dyDescent="0.2">
      <c r="A587" s="158">
        <v>811</v>
      </c>
      <c r="B587" s="154" t="s">
        <v>367</v>
      </c>
      <c r="C587" s="157" t="s">
        <v>417</v>
      </c>
    </row>
    <row r="588" spans="1:3" x14ac:dyDescent="0.2">
      <c r="A588" s="158">
        <v>812</v>
      </c>
      <c r="B588" s="154" t="s">
        <v>366</v>
      </c>
      <c r="C588" s="157" t="s">
        <v>416</v>
      </c>
    </row>
    <row r="589" spans="1:3" x14ac:dyDescent="0.2">
      <c r="A589" s="158">
        <v>813</v>
      </c>
      <c r="B589" s="154" t="s">
        <v>367</v>
      </c>
      <c r="C589" s="157" t="s">
        <v>417</v>
      </c>
    </row>
    <row r="590" spans="1:3" x14ac:dyDescent="0.2">
      <c r="A590" s="158">
        <v>814</v>
      </c>
      <c r="B590" s="154" t="s">
        <v>366</v>
      </c>
      <c r="C590" s="157" t="s">
        <v>416</v>
      </c>
    </row>
    <row r="591" spans="1:3" x14ac:dyDescent="0.2">
      <c r="A591" s="158">
        <v>815</v>
      </c>
      <c r="B591" s="154" t="s">
        <v>367</v>
      </c>
      <c r="C591" s="157" t="s">
        <v>417</v>
      </c>
    </row>
    <row r="592" spans="1:3" x14ac:dyDescent="0.2">
      <c r="A592" s="158">
        <v>816</v>
      </c>
      <c r="B592" s="154" t="s">
        <v>366</v>
      </c>
      <c r="C592" s="157" t="s">
        <v>416</v>
      </c>
    </row>
    <row r="593" spans="1:3" x14ac:dyDescent="0.2">
      <c r="A593" s="158">
        <v>817</v>
      </c>
      <c r="B593" s="154" t="s">
        <v>367</v>
      </c>
      <c r="C593" s="157" t="s">
        <v>417</v>
      </c>
    </row>
    <row r="594" spans="1:3" x14ac:dyDescent="0.2">
      <c r="A594" s="158">
        <v>818</v>
      </c>
      <c r="B594" s="154" t="s">
        <v>366</v>
      </c>
      <c r="C594" s="157" t="s">
        <v>416</v>
      </c>
    </row>
    <row r="595" spans="1:3" x14ac:dyDescent="0.2">
      <c r="A595" s="158">
        <v>819</v>
      </c>
      <c r="B595" s="154" t="s">
        <v>367</v>
      </c>
      <c r="C595" s="157" t="s">
        <v>417</v>
      </c>
    </row>
    <row r="596" spans="1:3" x14ac:dyDescent="0.2">
      <c r="A596" s="158">
        <v>820</v>
      </c>
      <c r="B596" s="154" t="s">
        <v>366</v>
      </c>
      <c r="C596" s="157" t="s">
        <v>416</v>
      </c>
    </row>
    <row r="597" spans="1:3" x14ac:dyDescent="0.2">
      <c r="A597" s="158">
        <v>821</v>
      </c>
      <c r="B597" s="154" t="s">
        <v>367</v>
      </c>
      <c r="C597" s="157" t="s">
        <v>417</v>
      </c>
    </row>
    <row r="598" spans="1:3" x14ac:dyDescent="0.2">
      <c r="A598" s="158">
        <v>822</v>
      </c>
      <c r="B598" s="154" t="s">
        <v>366</v>
      </c>
      <c r="C598" s="157" t="s">
        <v>416</v>
      </c>
    </row>
    <row r="599" spans="1:3" x14ac:dyDescent="0.2">
      <c r="A599" s="158">
        <v>823</v>
      </c>
      <c r="B599" s="154" t="s">
        <v>367</v>
      </c>
      <c r="C599" s="157" t="s">
        <v>417</v>
      </c>
    </row>
    <row r="600" spans="1:3" x14ac:dyDescent="0.2">
      <c r="A600" s="158">
        <v>824</v>
      </c>
      <c r="B600" s="154" t="s">
        <v>366</v>
      </c>
      <c r="C600" s="157" t="s">
        <v>416</v>
      </c>
    </row>
    <row r="601" spans="1:3" x14ac:dyDescent="0.2">
      <c r="A601" s="158">
        <v>825</v>
      </c>
      <c r="B601" s="154" t="s">
        <v>367</v>
      </c>
      <c r="C601" s="157" t="s">
        <v>417</v>
      </c>
    </row>
    <row r="602" spans="1:3" x14ac:dyDescent="0.2">
      <c r="A602" s="158">
        <v>826</v>
      </c>
      <c r="B602" s="154" t="s">
        <v>366</v>
      </c>
      <c r="C602" s="157" t="s">
        <v>416</v>
      </c>
    </row>
    <row r="603" spans="1:3" x14ac:dyDescent="0.2">
      <c r="A603" s="158">
        <v>827</v>
      </c>
      <c r="B603" s="154" t="s">
        <v>367</v>
      </c>
      <c r="C603" s="157" t="s">
        <v>417</v>
      </c>
    </row>
    <row r="604" spans="1:3" x14ac:dyDescent="0.2">
      <c r="A604" s="158">
        <v>828</v>
      </c>
      <c r="B604" s="154" t="s">
        <v>366</v>
      </c>
      <c r="C604" s="157" t="s">
        <v>416</v>
      </c>
    </row>
    <row r="605" spans="1:3" x14ac:dyDescent="0.2">
      <c r="A605" s="158">
        <v>829</v>
      </c>
      <c r="B605" s="154" t="s">
        <v>367</v>
      </c>
      <c r="C605" s="157" t="s">
        <v>417</v>
      </c>
    </row>
    <row r="606" spans="1:3" x14ac:dyDescent="0.2">
      <c r="A606" s="158">
        <v>830</v>
      </c>
      <c r="B606" s="154" t="s">
        <v>366</v>
      </c>
      <c r="C606" s="157" t="s">
        <v>416</v>
      </c>
    </row>
    <row r="607" spans="1:3" x14ac:dyDescent="0.2">
      <c r="A607" s="158">
        <v>831</v>
      </c>
      <c r="B607" s="154" t="s">
        <v>367</v>
      </c>
      <c r="C607" s="157" t="s">
        <v>417</v>
      </c>
    </row>
    <row r="608" spans="1:3" x14ac:dyDescent="0.2">
      <c r="A608" s="158">
        <v>832</v>
      </c>
      <c r="B608" s="154" t="s">
        <v>366</v>
      </c>
      <c r="C608" s="157" t="s">
        <v>416</v>
      </c>
    </row>
    <row r="609" spans="1:3" x14ac:dyDescent="0.2">
      <c r="A609" s="158">
        <v>833</v>
      </c>
      <c r="B609" s="154" t="s">
        <v>367</v>
      </c>
      <c r="C609" s="157" t="s">
        <v>417</v>
      </c>
    </row>
    <row r="610" spans="1:3" x14ac:dyDescent="0.2">
      <c r="A610" s="158">
        <v>834</v>
      </c>
      <c r="B610" s="154" t="s">
        <v>366</v>
      </c>
      <c r="C610" s="157" t="s">
        <v>416</v>
      </c>
    </row>
    <row r="611" spans="1:3" x14ac:dyDescent="0.2">
      <c r="A611" s="158">
        <v>835</v>
      </c>
      <c r="B611" s="154" t="s">
        <v>367</v>
      </c>
      <c r="C611" s="157" t="s">
        <v>417</v>
      </c>
    </row>
    <row r="612" spans="1:3" x14ac:dyDescent="0.2">
      <c r="A612" s="158">
        <v>836</v>
      </c>
      <c r="B612" s="154" t="s">
        <v>366</v>
      </c>
      <c r="C612" s="157" t="s">
        <v>416</v>
      </c>
    </row>
    <row r="613" spans="1:3" x14ac:dyDescent="0.2">
      <c r="A613" s="158">
        <v>837</v>
      </c>
      <c r="B613" s="154" t="s">
        <v>367</v>
      </c>
      <c r="C613" s="157" t="s">
        <v>417</v>
      </c>
    </row>
    <row r="614" spans="1:3" x14ac:dyDescent="0.2">
      <c r="A614" s="158">
        <v>838</v>
      </c>
      <c r="B614" s="154" t="s">
        <v>366</v>
      </c>
      <c r="C614" s="157" t="s">
        <v>416</v>
      </c>
    </row>
    <row r="615" spans="1:3" x14ac:dyDescent="0.2">
      <c r="A615" s="158">
        <v>839</v>
      </c>
      <c r="B615" s="154" t="s">
        <v>367</v>
      </c>
      <c r="C615" s="157" t="s">
        <v>417</v>
      </c>
    </row>
    <row r="616" spans="1:3" x14ac:dyDescent="0.2">
      <c r="A616" s="158">
        <v>840</v>
      </c>
      <c r="B616" s="154" t="s">
        <v>366</v>
      </c>
      <c r="C616" s="157" t="s">
        <v>416</v>
      </c>
    </row>
    <row r="617" spans="1:3" x14ac:dyDescent="0.2">
      <c r="A617" s="158">
        <v>841</v>
      </c>
      <c r="B617" s="154" t="s">
        <v>367</v>
      </c>
      <c r="C617" s="157" t="s">
        <v>417</v>
      </c>
    </row>
    <row r="618" spans="1:3" x14ac:dyDescent="0.2">
      <c r="A618" s="158">
        <v>842</v>
      </c>
      <c r="B618" s="154" t="s">
        <v>366</v>
      </c>
      <c r="C618" s="157" t="s">
        <v>416</v>
      </c>
    </row>
    <row r="619" spans="1:3" x14ac:dyDescent="0.2">
      <c r="A619" s="158">
        <v>843</v>
      </c>
      <c r="B619" s="154" t="s">
        <v>367</v>
      </c>
      <c r="C619" s="157" t="s">
        <v>417</v>
      </c>
    </row>
    <row r="620" spans="1:3" x14ac:dyDescent="0.2">
      <c r="A620" s="158">
        <v>844</v>
      </c>
      <c r="B620" s="154" t="s">
        <v>366</v>
      </c>
      <c r="C620" s="157" t="s">
        <v>416</v>
      </c>
    </row>
    <row r="621" spans="1:3" x14ac:dyDescent="0.2">
      <c r="A621" s="158">
        <v>845</v>
      </c>
      <c r="B621" s="154" t="s">
        <v>367</v>
      </c>
      <c r="C621" s="157" t="s">
        <v>417</v>
      </c>
    </row>
    <row r="622" spans="1:3" x14ac:dyDescent="0.2">
      <c r="A622" s="158">
        <v>846</v>
      </c>
      <c r="B622" s="154" t="s">
        <v>366</v>
      </c>
      <c r="C622" s="157" t="s">
        <v>416</v>
      </c>
    </row>
    <row r="623" spans="1:3" x14ac:dyDescent="0.2">
      <c r="A623" s="158">
        <v>847</v>
      </c>
      <c r="B623" s="154" t="s">
        <v>367</v>
      </c>
      <c r="C623" s="157" t="s">
        <v>417</v>
      </c>
    </row>
    <row r="624" spans="1:3" x14ac:dyDescent="0.2">
      <c r="A624" s="158">
        <v>848</v>
      </c>
      <c r="B624" s="154" t="s">
        <v>366</v>
      </c>
      <c r="C624" s="157" t="s">
        <v>416</v>
      </c>
    </row>
    <row r="625" spans="1:3" x14ac:dyDescent="0.2">
      <c r="A625" s="158">
        <v>849</v>
      </c>
      <c r="B625" s="154" t="s">
        <v>367</v>
      </c>
      <c r="C625" s="157" t="s">
        <v>417</v>
      </c>
    </row>
    <row r="626" spans="1:3" x14ac:dyDescent="0.2">
      <c r="A626" s="158">
        <v>850</v>
      </c>
      <c r="B626" s="154" t="s">
        <v>367</v>
      </c>
      <c r="C626" s="157" t="s">
        <v>417</v>
      </c>
    </row>
    <row r="627" spans="1:3" x14ac:dyDescent="0.2">
      <c r="A627" s="158">
        <v>851</v>
      </c>
      <c r="B627" s="154" t="s">
        <v>367</v>
      </c>
      <c r="C627" s="157" t="s">
        <v>417</v>
      </c>
    </row>
    <row r="628" spans="1:3" x14ac:dyDescent="0.2">
      <c r="A628" s="158">
        <v>852</v>
      </c>
      <c r="B628" s="154" t="s">
        <v>366</v>
      </c>
      <c r="C628" s="157" t="s">
        <v>416</v>
      </c>
    </row>
    <row r="629" spans="1:3" x14ac:dyDescent="0.2">
      <c r="A629" s="158">
        <v>853</v>
      </c>
      <c r="B629" s="154" t="s">
        <v>366</v>
      </c>
      <c r="C629" s="157" t="s">
        <v>416</v>
      </c>
    </row>
    <row r="630" spans="1:3" x14ac:dyDescent="0.2">
      <c r="A630" s="158">
        <v>854</v>
      </c>
      <c r="B630" s="154" t="s">
        <v>366</v>
      </c>
      <c r="C630" s="157" t="s">
        <v>416</v>
      </c>
    </row>
    <row r="631" spans="1:3" x14ac:dyDescent="0.2">
      <c r="A631" s="158">
        <v>855</v>
      </c>
      <c r="B631" s="154" t="s">
        <v>366</v>
      </c>
      <c r="C631" s="157" t="s">
        <v>416</v>
      </c>
    </row>
    <row r="632" spans="1:3" x14ac:dyDescent="0.2">
      <c r="A632" s="158">
        <v>856</v>
      </c>
      <c r="B632" s="154" t="s">
        <v>366</v>
      </c>
      <c r="C632" s="157" t="s">
        <v>416</v>
      </c>
    </row>
    <row r="633" spans="1:3" x14ac:dyDescent="0.2">
      <c r="A633" s="158">
        <v>857</v>
      </c>
      <c r="B633" s="154" t="s">
        <v>366</v>
      </c>
      <c r="C633" s="157" t="s">
        <v>416</v>
      </c>
    </row>
    <row r="634" spans="1:3" x14ac:dyDescent="0.2">
      <c r="A634" s="158">
        <v>858</v>
      </c>
      <c r="B634" s="154" t="s">
        <v>366</v>
      </c>
      <c r="C634" s="157" t="s">
        <v>416</v>
      </c>
    </row>
    <row r="635" spans="1:3" x14ac:dyDescent="0.2">
      <c r="A635" s="158">
        <v>859</v>
      </c>
      <c r="B635" s="154" t="s">
        <v>366</v>
      </c>
      <c r="C635" s="157" t="s">
        <v>416</v>
      </c>
    </row>
    <row r="636" spans="1:3" x14ac:dyDescent="0.2">
      <c r="A636" s="158">
        <v>860</v>
      </c>
      <c r="B636" s="154" t="s">
        <v>366</v>
      </c>
      <c r="C636" s="157" t="s">
        <v>416</v>
      </c>
    </row>
    <row r="637" spans="1:3" x14ac:dyDescent="0.2">
      <c r="A637" s="158">
        <v>861</v>
      </c>
      <c r="B637" s="154" t="s">
        <v>366</v>
      </c>
      <c r="C637" s="157" t="s">
        <v>416</v>
      </c>
    </row>
    <row r="638" spans="1:3" x14ac:dyDescent="0.2">
      <c r="A638" s="158">
        <v>862</v>
      </c>
      <c r="B638" s="154" t="s">
        <v>366</v>
      </c>
      <c r="C638" s="157" t="s">
        <v>416</v>
      </c>
    </row>
    <row r="639" spans="1:3" x14ac:dyDescent="0.2">
      <c r="A639" s="158">
        <v>863</v>
      </c>
      <c r="B639" s="154" t="s">
        <v>366</v>
      </c>
      <c r="C639" s="157" t="s">
        <v>416</v>
      </c>
    </row>
    <row r="640" spans="1:3" x14ac:dyDescent="0.2">
      <c r="A640" s="158">
        <v>864</v>
      </c>
      <c r="B640" s="154" t="s">
        <v>366</v>
      </c>
      <c r="C640" s="157" t="s">
        <v>416</v>
      </c>
    </row>
    <row r="641" spans="1:3" x14ac:dyDescent="0.2">
      <c r="A641" s="158">
        <v>865</v>
      </c>
      <c r="B641" s="154" t="s">
        <v>366</v>
      </c>
      <c r="C641" s="157" t="s">
        <v>416</v>
      </c>
    </row>
    <row r="642" spans="1:3" x14ac:dyDescent="0.2">
      <c r="A642" s="158">
        <v>866</v>
      </c>
      <c r="B642" s="154" t="s">
        <v>367</v>
      </c>
      <c r="C642" s="157" t="s">
        <v>417</v>
      </c>
    </row>
    <row r="643" spans="1:3" x14ac:dyDescent="0.2">
      <c r="A643" s="158">
        <v>867</v>
      </c>
      <c r="B643" s="154" t="s">
        <v>366</v>
      </c>
      <c r="C643" s="157" t="s">
        <v>416</v>
      </c>
    </row>
    <row r="644" spans="1:3" x14ac:dyDescent="0.2">
      <c r="A644" s="158">
        <v>868</v>
      </c>
      <c r="B644" s="154" t="s">
        <v>367</v>
      </c>
      <c r="C644" s="157" t="s">
        <v>417</v>
      </c>
    </row>
    <row r="645" spans="1:3" x14ac:dyDescent="0.2">
      <c r="A645" s="158">
        <v>869</v>
      </c>
      <c r="B645" s="154" t="s">
        <v>366</v>
      </c>
      <c r="C645" s="157" t="s">
        <v>416</v>
      </c>
    </row>
    <row r="646" spans="1:3" x14ac:dyDescent="0.2">
      <c r="A646" s="158">
        <v>870</v>
      </c>
      <c r="B646" s="154" t="s">
        <v>367</v>
      </c>
      <c r="C646" s="157" t="s">
        <v>417</v>
      </c>
    </row>
    <row r="647" spans="1:3" x14ac:dyDescent="0.2">
      <c r="A647" s="158">
        <v>871</v>
      </c>
      <c r="B647" s="154" t="s">
        <v>366</v>
      </c>
      <c r="C647" s="157" t="s">
        <v>416</v>
      </c>
    </row>
    <row r="648" spans="1:3" x14ac:dyDescent="0.2">
      <c r="A648" s="158">
        <v>872</v>
      </c>
      <c r="B648" s="154" t="s">
        <v>367</v>
      </c>
      <c r="C648" s="157" t="s">
        <v>417</v>
      </c>
    </row>
    <row r="649" spans="1:3" x14ac:dyDescent="0.2">
      <c r="A649" s="158">
        <v>873</v>
      </c>
      <c r="B649" s="154" t="s">
        <v>366</v>
      </c>
      <c r="C649" s="157" t="s">
        <v>416</v>
      </c>
    </row>
    <row r="650" spans="1:3" x14ac:dyDescent="0.2">
      <c r="A650" s="158">
        <v>874</v>
      </c>
      <c r="B650" s="154" t="s">
        <v>367</v>
      </c>
      <c r="C650" s="157" t="s">
        <v>417</v>
      </c>
    </row>
    <row r="651" spans="1:3" x14ac:dyDescent="0.2">
      <c r="A651" s="158">
        <v>875</v>
      </c>
      <c r="B651" s="154" t="s">
        <v>366</v>
      </c>
      <c r="C651" s="157" t="s">
        <v>416</v>
      </c>
    </row>
    <row r="652" spans="1:3" x14ac:dyDescent="0.2">
      <c r="A652" s="158">
        <v>876</v>
      </c>
      <c r="B652" s="154" t="s">
        <v>367</v>
      </c>
      <c r="C652" s="157" t="s">
        <v>417</v>
      </c>
    </row>
    <row r="653" spans="1:3" x14ac:dyDescent="0.2">
      <c r="A653" s="158">
        <v>877</v>
      </c>
      <c r="B653" s="154" t="s">
        <v>366</v>
      </c>
      <c r="C653" s="157" t="s">
        <v>416</v>
      </c>
    </row>
    <row r="654" spans="1:3" x14ac:dyDescent="0.2">
      <c r="A654" s="158">
        <v>878</v>
      </c>
      <c r="B654" s="154" t="s">
        <v>367</v>
      </c>
      <c r="C654" s="157" t="s">
        <v>417</v>
      </c>
    </row>
    <row r="655" spans="1:3" x14ac:dyDescent="0.2">
      <c r="A655" s="158">
        <v>879</v>
      </c>
      <c r="B655" s="154" t="s">
        <v>366</v>
      </c>
      <c r="C655" s="157" t="s">
        <v>416</v>
      </c>
    </row>
    <row r="656" spans="1:3" x14ac:dyDescent="0.2">
      <c r="A656" s="158">
        <v>880</v>
      </c>
      <c r="B656" s="154" t="s">
        <v>367</v>
      </c>
      <c r="C656" s="157" t="s">
        <v>417</v>
      </c>
    </row>
    <row r="657" spans="1:3" x14ac:dyDescent="0.2">
      <c r="A657" s="158">
        <v>881</v>
      </c>
      <c r="B657" s="154" t="s">
        <v>366</v>
      </c>
      <c r="C657" s="157" t="s">
        <v>416</v>
      </c>
    </row>
    <row r="658" spans="1:3" x14ac:dyDescent="0.2">
      <c r="A658" s="158">
        <v>882</v>
      </c>
      <c r="B658" s="154" t="s">
        <v>367</v>
      </c>
      <c r="C658" s="157" t="s">
        <v>417</v>
      </c>
    </row>
    <row r="659" spans="1:3" x14ac:dyDescent="0.2">
      <c r="A659" s="158">
        <v>883</v>
      </c>
      <c r="B659" s="154" t="s">
        <v>366</v>
      </c>
      <c r="C659" s="157" t="s">
        <v>416</v>
      </c>
    </row>
    <row r="660" spans="1:3" x14ac:dyDescent="0.2">
      <c r="A660" s="158">
        <v>884</v>
      </c>
      <c r="B660" s="154" t="s">
        <v>367</v>
      </c>
      <c r="C660" s="157" t="s">
        <v>417</v>
      </c>
    </row>
    <row r="661" spans="1:3" x14ac:dyDescent="0.2">
      <c r="A661" s="158">
        <v>885</v>
      </c>
      <c r="B661" s="154" t="s">
        <v>366</v>
      </c>
      <c r="C661" s="157" t="s">
        <v>416</v>
      </c>
    </row>
    <row r="662" spans="1:3" x14ac:dyDescent="0.2">
      <c r="A662" s="158">
        <v>886</v>
      </c>
      <c r="B662" s="154" t="s">
        <v>367</v>
      </c>
      <c r="C662" s="157" t="s">
        <v>417</v>
      </c>
    </row>
    <row r="663" spans="1:3" x14ac:dyDescent="0.2">
      <c r="A663" s="158">
        <v>887</v>
      </c>
      <c r="B663" s="154" t="s">
        <v>366</v>
      </c>
      <c r="C663" s="157" t="s">
        <v>416</v>
      </c>
    </row>
    <row r="664" spans="1:3" x14ac:dyDescent="0.2">
      <c r="A664" s="158">
        <v>888</v>
      </c>
      <c r="B664" s="154" t="s">
        <v>367</v>
      </c>
      <c r="C664" s="157" t="s">
        <v>417</v>
      </c>
    </row>
    <row r="665" spans="1:3" x14ac:dyDescent="0.2">
      <c r="A665" s="158">
        <v>889</v>
      </c>
      <c r="B665" s="154" t="s">
        <v>366</v>
      </c>
      <c r="C665" s="157" t="s">
        <v>416</v>
      </c>
    </row>
    <row r="666" spans="1:3" x14ac:dyDescent="0.2">
      <c r="A666" s="158">
        <v>890</v>
      </c>
      <c r="B666" s="154" t="s">
        <v>367</v>
      </c>
      <c r="C666" s="157" t="s">
        <v>417</v>
      </c>
    </row>
    <row r="667" spans="1:3" x14ac:dyDescent="0.2">
      <c r="A667" s="158">
        <v>891</v>
      </c>
      <c r="B667" s="154" t="s">
        <v>367</v>
      </c>
      <c r="C667" s="157" t="s">
        <v>417</v>
      </c>
    </row>
    <row r="668" spans="1:3" x14ac:dyDescent="0.2">
      <c r="A668" s="158">
        <v>892</v>
      </c>
      <c r="B668" s="154" t="s">
        <v>367</v>
      </c>
      <c r="C668" s="157" t="s">
        <v>417</v>
      </c>
    </row>
    <row r="669" spans="1:3" x14ac:dyDescent="0.2">
      <c r="A669" s="158">
        <v>893</v>
      </c>
      <c r="B669" s="154" t="s">
        <v>367</v>
      </c>
      <c r="C669" s="157" t="s">
        <v>417</v>
      </c>
    </row>
    <row r="670" spans="1:3" x14ac:dyDescent="0.2">
      <c r="A670" s="158">
        <v>894</v>
      </c>
      <c r="B670" s="154" t="s">
        <v>325</v>
      </c>
      <c r="C670" s="157" t="s">
        <v>417</v>
      </c>
    </row>
    <row r="671" spans="1:3" x14ac:dyDescent="0.2">
      <c r="A671" s="158">
        <v>895</v>
      </c>
      <c r="B671" s="154" t="s">
        <v>325</v>
      </c>
      <c r="C671" s="157" t="s">
        <v>417</v>
      </c>
    </row>
    <row r="672" spans="1:3" x14ac:dyDescent="0.2">
      <c r="A672" s="158">
        <v>896</v>
      </c>
      <c r="B672" s="154" t="s">
        <v>325</v>
      </c>
      <c r="C672" s="157" t="s">
        <v>417</v>
      </c>
    </row>
    <row r="673" spans="1:3" x14ac:dyDescent="0.2">
      <c r="A673" s="158">
        <v>897</v>
      </c>
      <c r="B673" s="154" t="s">
        <v>367</v>
      </c>
      <c r="C673" s="157" t="s">
        <v>417</v>
      </c>
    </row>
    <row r="674" spans="1:3" x14ac:dyDescent="0.2">
      <c r="A674" s="158">
        <v>898</v>
      </c>
      <c r="B674" s="154" t="s">
        <v>367</v>
      </c>
      <c r="C674" s="157" t="s">
        <v>417</v>
      </c>
    </row>
    <row r="675" spans="1:3" x14ac:dyDescent="0.2">
      <c r="A675" s="158">
        <v>899</v>
      </c>
      <c r="B675" s="154" t="s">
        <v>368</v>
      </c>
      <c r="C675" s="157" t="s">
        <v>417</v>
      </c>
    </row>
    <row r="676" spans="1:3" x14ac:dyDescent="0.2">
      <c r="A676" s="158">
        <v>900</v>
      </c>
      <c r="B676" s="154" t="s">
        <v>368</v>
      </c>
      <c r="C676" s="157" t="s">
        <v>417</v>
      </c>
    </row>
    <row r="677" spans="1:3" x14ac:dyDescent="0.2">
      <c r="A677" s="158">
        <v>901</v>
      </c>
      <c r="B677" s="154" t="s">
        <v>368</v>
      </c>
      <c r="C677" s="157" t="s">
        <v>417</v>
      </c>
    </row>
    <row r="678" spans="1:3" x14ac:dyDescent="0.2">
      <c r="A678" s="158">
        <v>902</v>
      </c>
      <c r="B678" s="154" t="s">
        <v>368</v>
      </c>
      <c r="C678" s="157" t="s">
        <v>417</v>
      </c>
    </row>
    <row r="679" spans="1:3" x14ac:dyDescent="0.2">
      <c r="A679" s="158">
        <v>903</v>
      </c>
      <c r="B679" s="154" t="s">
        <v>368</v>
      </c>
      <c r="C679" s="157" t="s">
        <v>417</v>
      </c>
    </row>
    <row r="680" spans="1:3" x14ac:dyDescent="0.2">
      <c r="A680" s="158">
        <v>904</v>
      </c>
      <c r="B680" s="154" t="s">
        <v>369</v>
      </c>
      <c r="C680" s="157" t="s">
        <v>417</v>
      </c>
    </row>
    <row r="681" spans="1:3" x14ac:dyDescent="0.2">
      <c r="A681" s="158">
        <v>905</v>
      </c>
      <c r="B681" s="154" t="s">
        <v>369</v>
      </c>
      <c r="C681" s="157" t="s">
        <v>417</v>
      </c>
    </row>
    <row r="682" spans="1:3" x14ac:dyDescent="0.2">
      <c r="A682" s="158">
        <v>906</v>
      </c>
      <c r="B682" s="154" t="s">
        <v>369</v>
      </c>
      <c r="C682" s="157" t="s">
        <v>417</v>
      </c>
    </row>
    <row r="683" spans="1:3" x14ac:dyDescent="0.2">
      <c r="A683" s="158">
        <v>907</v>
      </c>
      <c r="B683" s="154" t="s">
        <v>370</v>
      </c>
      <c r="C683" s="157" t="s">
        <v>417</v>
      </c>
    </row>
    <row r="684" spans="1:3" x14ac:dyDescent="0.2">
      <c r="A684" s="158">
        <v>908</v>
      </c>
      <c r="B684" s="154" t="s">
        <v>370</v>
      </c>
      <c r="C684" s="157" t="s">
        <v>417</v>
      </c>
    </row>
    <row r="685" spans="1:3" x14ac:dyDescent="0.2">
      <c r="A685" s="158">
        <v>909</v>
      </c>
      <c r="B685" s="154" t="s">
        <v>370</v>
      </c>
      <c r="C685" s="157" t="s">
        <v>417</v>
      </c>
    </row>
    <row r="686" spans="1:3" x14ac:dyDescent="0.2">
      <c r="A686" s="158">
        <v>910</v>
      </c>
      <c r="B686" s="154" t="s">
        <v>370</v>
      </c>
      <c r="C686" s="157" t="s">
        <v>417</v>
      </c>
    </row>
    <row r="687" spans="1:3" x14ac:dyDescent="0.2">
      <c r="A687" s="158">
        <v>911</v>
      </c>
      <c r="B687" s="154" t="s">
        <v>370</v>
      </c>
      <c r="C687" s="157" t="s">
        <v>417</v>
      </c>
    </row>
    <row r="688" spans="1:3" x14ac:dyDescent="0.2">
      <c r="A688" s="158">
        <v>912</v>
      </c>
      <c r="B688" s="154" t="s">
        <v>370</v>
      </c>
      <c r="C688" s="157" t="s">
        <v>417</v>
      </c>
    </row>
    <row r="689" spans="1:3" x14ac:dyDescent="0.2">
      <c r="A689" s="158">
        <v>913</v>
      </c>
      <c r="B689" s="154" t="s">
        <v>370</v>
      </c>
      <c r="C689" s="157" t="s">
        <v>417</v>
      </c>
    </row>
    <row r="690" spans="1:3" x14ac:dyDescent="0.2">
      <c r="A690" s="158">
        <v>914</v>
      </c>
      <c r="B690" s="154" t="s">
        <v>371</v>
      </c>
      <c r="C690" s="157" t="s">
        <v>416</v>
      </c>
    </row>
    <row r="691" spans="1:3" x14ac:dyDescent="0.2">
      <c r="A691" s="158">
        <v>915</v>
      </c>
      <c r="B691" s="154" t="s">
        <v>325</v>
      </c>
      <c r="C691" s="157" t="s">
        <v>416</v>
      </c>
    </row>
    <row r="692" spans="1:3" x14ac:dyDescent="0.2">
      <c r="A692" s="158">
        <v>916</v>
      </c>
      <c r="B692" s="154" t="s">
        <v>325</v>
      </c>
      <c r="C692" s="157" t="s">
        <v>416</v>
      </c>
    </row>
    <row r="693" spans="1:3" x14ac:dyDescent="0.2">
      <c r="A693" s="158">
        <v>917</v>
      </c>
      <c r="B693" s="154" t="s">
        <v>325</v>
      </c>
      <c r="C693" s="157" t="s">
        <v>416</v>
      </c>
    </row>
    <row r="694" spans="1:3" x14ac:dyDescent="0.2">
      <c r="A694" s="158">
        <v>918</v>
      </c>
      <c r="B694" s="154" t="s">
        <v>261</v>
      </c>
      <c r="C694" s="157" t="s">
        <v>416</v>
      </c>
    </row>
    <row r="695" spans="1:3" x14ac:dyDescent="0.2">
      <c r="A695" s="158">
        <v>919</v>
      </c>
      <c r="B695" s="154" t="s">
        <v>372</v>
      </c>
      <c r="C695" s="157" t="s">
        <v>416</v>
      </c>
    </row>
    <row r="696" spans="1:3" x14ac:dyDescent="0.2">
      <c r="A696" s="158">
        <v>920</v>
      </c>
      <c r="B696" s="154" t="s">
        <v>372</v>
      </c>
      <c r="C696" s="157" t="s">
        <v>416</v>
      </c>
    </row>
    <row r="697" spans="1:3" x14ac:dyDescent="0.2">
      <c r="A697" s="158">
        <v>922</v>
      </c>
      <c r="B697" s="154" t="s">
        <v>284</v>
      </c>
      <c r="C697" s="157" t="s">
        <v>416</v>
      </c>
    </row>
    <row r="698" spans="1:3" x14ac:dyDescent="0.2">
      <c r="A698" s="158">
        <v>923</v>
      </c>
      <c r="B698" s="154" t="s">
        <v>284</v>
      </c>
      <c r="C698" s="157" t="s">
        <v>416</v>
      </c>
    </row>
    <row r="699" spans="1:3" x14ac:dyDescent="0.2">
      <c r="A699" s="158">
        <v>924</v>
      </c>
      <c r="B699" s="154" t="s">
        <v>284</v>
      </c>
      <c r="C699" s="157" t="s">
        <v>416</v>
      </c>
    </row>
    <row r="700" spans="1:3" x14ac:dyDescent="0.2">
      <c r="A700" s="158">
        <v>925</v>
      </c>
      <c r="B700" s="154" t="s">
        <v>373</v>
      </c>
      <c r="C700" s="157" t="s">
        <v>412</v>
      </c>
    </row>
    <row r="701" spans="1:3" x14ac:dyDescent="0.2">
      <c r="A701" s="158">
        <v>926</v>
      </c>
      <c r="B701" s="154" t="s">
        <v>314</v>
      </c>
      <c r="C701" s="157" t="s">
        <v>412</v>
      </c>
    </row>
    <row r="702" spans="1:3" x14ac:dyDescent="0.2">
      <c r="A702" s="158">
        <v>927</v>
      </c>
      <c r="B702" s="154" t="s">
        <v>316</v>
      </c>
      <c r="C702" s="157" t="s">
        <v>412</v>
      </c>
    </row>
    <row r="703" spans="1:3" x14ac:dyDescent="0.2">
      <c r="A703" s="158">
        <v>928</v>
      </c>
      <c r="B703" s="154" t="s">
        <v>315</v>
      </c>
      <c r="C703" s="157" t="s">
        <v>412</v>
      </c>
    </row>
    <row r="704" spans="1:3" x14ac:dyDescent="0.2">
      <c r="A704" s="158">
        <v>929</v>
      </c>
      <c r="B704" s="154" t="s">
        <v>368</v>
      </c>
      <c r="C704" s="157" t="s">
        <v>417</v>
      </c>
    </row>
    <row r="705" spans="1:3" x14ac:dyDescent="0.2">
      <c r="A705" s="158">
        <v>930</v>
      </c>
      <c r="B705" s="154" t="s">
        <v>368</v>
      </c>
      <c r="C705" s="157" t="s">
        <v>417</v>
      </c>
    </row>
    <row r="706" spans="1:3" x14ac:dyDescent="0.2">
      <c r="A706" s="158">
        <v>931</v>
      </c>
      <c r="B706" s="154" t="s">
        <v>368</v>
      </c>
      <c r="C706" s="157" t="s">
        <v>417</v>
      </c>
    </row>
    <row r="707" spans="1:3" x14ac:dyDescent="0.2">
      <c r="A707" s="158">
        <v>932</v>
      </c>
      <c r="B707" s="154" t="s">
        <v>374</v>
      </c>
      <c r="C707" s="157" t="s">
        <v>416</v>
      </c>
    </row>
    <row r="708" spans="1:3" x14ac:dyDescent="0.2">
      <c r="A708" s="158">
        <v>933</v>
      </c>
      <c r="B708" s="154" t="s">
        <v>366</v>
      </c>
      <c r="C708" s="157" t="s">
        <v>416</v>
      </c>
    </row>
    <row r="709" spans="1:3" x14ac:dyDescent="0.2">
      <c r="A709" s="158">
        <v>934</v>
      </c>
      <c r="B709" s="154" t="s">
        <v>367</v>
      </c>
      <c r="C709" s="157" t="s">
        <v>417</v>
      </c>
    </row>
    <row r="710" spans="1:3" x14ac:dyDescent="0.2">
      <c r="A710" s="158">
        <v>935</v>
      </c>
      <c r="B710" s="154" t="s">
        <v>375</v>
      </c>
      <c r="C710" s="157" t="s">
        <v>416</v>
      </c>
    </row>
    <row r="711" spans="1:3" x14ac:dyDescent="0.2">
      <c r="A711" s="158">
        <v>936</v>
      </c>
      <c r="B711" s="154" t="s">
        <v>375</v>
      </c>
      <c r="C711" s="157" t="s">
        <v>416</v>
      </c>
    </row>
    <row r="712" spans="1:3" x14ac:dyDescent="0.2">
      <c r="A712" s="158">
        <v>937</v>
      </c>
      <c r="B712" s="154" t="s">
        <v>375</v>
      </c>
      <c r="C712" s="157" t="s">
        <v>416</v>
      </c>
    </row>
    <row r="713" spans="1:3" x14ac:dyDescent="0.2">
      <c r="A713" s="158">
        <v>938</v>
      </c>
      <c r="B713" s="154" t="s">
        <v>375</v>
      </c>
      <c r="C713" s="157" t="s">
        <v>416</v>
      </c>
    </row>
    <row r="714" spans="1:3" x14ac:dyDescent="0.2">
      <c r="A714" s="158">
        <v>939</v>
      </c>
      <c r="B714" s="154" t="s">
        <v>375</v>
      </c>
      <c r="C714" s="157" t="s">
        <v>416</v>
      </c>
    </row>
    <row r="715" spans="1:3" x14ac:dyDescent="0.2">
      <c r="A715" s="158">
        <v>940</v>
      </c>
      <c r="B715" s="154" t="s">
        <v>376</v>
      </c>
      <c r="C715" s="157" t="s">
        <v>413</v>
      </c>
    </row>
    <row r="716" spans="1:3" x14ac:dyDescent="0.2">
      <c r="A716" s="158">
        <v>941</v>
      </c>
      <c r="B716" s="154" t="s">
        <v>377</v>
      </c>
      <c r="C716" s="157" t="s">
        <v>413</v>
      </c>
    </row>
    <row r="717" spans="1:3" x14ac:dyDescent="0.2">
      <c r="A717" s="158">
        <v>942</v>
      </c>
      <c r="B717" s="154" t="s">
        <v>230</v>
      </c>
      <c r="C717" s="157" t="s">
        <v>416</v>
      </c>
    </row>
    <row r="718" spans="1:3" x14ac:dyDescent="0.2">
      <c r="A718" s="158">
        <v>943</v>
      </c>
      <c r="B718" s="154" t="s">
        <v>221</v>
      </c>
      <c r="C718" s="157" t="s">
        <v>416</v>
      </c>
    </row>
    <row r="719" spans="1:3" x14ac:dyDescent="0.2">
      <c r="A719" s="158">
        <v>944</v>
      </c>
      <c r="B719" s="154" t="s">
        <v>221</v>
      </c>
      <c r="C719" s="157" t="s">
        <v>416</v>
      </c>
    </row>
    <row r="720" spans="1:3" x14ac:dyDescent="0.2">
      <c r="A720" s="158">
        <v>945</v>
      </c>
      <c r="B720" s="154" t="s">
        <v>221</v>
      </c>
      <c r="C720" s="157" t="s">
        <v>416</v>
      </c>
    </row>
    <row r="721" spans="1:3" x14ac:dyDescent="0.2">
      <c r="A721" s="158">
        <v>946</v>
      </c>
      <c r="B721" s="154" t="s">
        <v>221</v>
      </c>
      <c r="C721" s="157" t="s">
        <v>416</v>
      </c>
    </row>
    <row r="722" spans="1:3" x14ac:dyDescent="0.2">
      <c r="A722" s="158">
        <v>947</v>
      </c>
      <c r="B722" s="154" t="s">
        <v>378</v>
      </c>
      <c r="C722" s="157" t="s">
        <v>416</v>
      </c>
    </row>
    <row r="723" spans="1:3" x14ac:dyDescent="0.2">
      <c r="A723" s="158">
        <v>948</v>
      </c>
      <c r="B723" s="154" t="s">
        <v>379</v>
      </c>
      <c r="C723" s="157" t="s">
        <v>416</v>
      </c>
    </row>
    <row r="724" spans="1:3" x14ac:dyDescent="0.2">
      <c r="A724" s="158">
        <v>949</v>
      </c>
      <c r="B724" s="154" t="s">
        <v>380</v>
      </c>
      <c r="C724" s="157" t="s">
        <v>416</v>
      </c>
    </row>
    <row r="725" spans="1:3" x14ac:dyDescent="0.2">
      <c r="A725" s="158">
        <v>950</v>
      </c>
      <c r="B725" s="154" t="s">
        <v>381</v>
      </c>
      <c r="C725" s="157" t="s">
        <v>417</v>
      </c>
    </row>
    <row r="726" spans="1:3" x14ac:dyDescent="0.2">
      <c r="A726" s="158">
        <v>951</v>
      </c>
      <c r="B726" s="154" t="s">
        <v>382</v>
      </c>
      <c r="C726" s="157" t="s">
        <v>417</v>
      </c>
    </row>
    <row r="727" spans="1:3" x14ac:dyDescent="0.2">
      <c r="A727" s="158">
        <v>952</v>
      </c>
      <c r="B727" s="154" t="s">
        <v>383</v>
      </c>
      <c r="C727" s="157" t="s">
        <v>416</v>
      </c>
    </row>
    <row r="728" spans="1:3" x14ac:dyDescent="0.2">
      <c r="A728" s="158">
        <v>953</v>
      </c>
      <c r="B728" s="154" t="s">
        <v>384</v>
      </c>
      <c r="C728" s="157" t="s">
        <v>416</v>
      </c>
    </row>
    <row r="729" spans="1:3" x14ac:dyDescent="0.2">
      <c r="A729" s="158">
        <v>954</v>
      </c>
      <c r="B729" s="154" t="s">
        <v>385</v>
      </c>
      <c r="C729" s="157" t="s">
        <v>416</v>
      </c>
    </row>
    <row r="730" spans="1:3" x14ac:dyDescent="0.2">
      <c r="A730" s="158">
        <v>955</v>
      </c>
      <c r="B730" s="154" t="s">
        <v>386</v>
      </c>
      <c r="C730" s="157" t="s">
        <v>416</v>
      </c>
    </row>
    <row r="731" spans="1:3" x14ac:dyDescent="0.2">
      <c r="A731" s="158">
        <v>956</v>
      </c>
      <c r="B731" s="154" t="s">
        <v>387</v>
      </c>
      <c r="C731" s="157" t="s">
        <v>416</v>
      </c>
    </row>
    <row r="732" spans="1:3" x14ac:dyDescent="0.2">
      <c r="A732" s="158">
        <v>957</v>
      </c>
      <c r="B732" s="154" t="s">
        <v>388</v>
      </c>
      <c r="C732" s="157" t="s">
        <v>416</v>
      </c>
    </row>
    <row r="733" spans="1:3" x14ac:dyDescent="0.2">
      <c r="A733" s="158">
        <v>958</v>
      </c>
      <c r="B733" s="154" t="s">
        <v>389</v>
      </c>
      <c r="C733" s="157" t="s">
        <v>416</v>
      </c>
    </row>
    <row r="734" spans="1:3" x14ac:dyDescent="0.2">
      <c r="A734" s="158">
        <v>959</v>
      </c>
      <c r="B734" s="154" t="s">
        <v>390</v>
      </c>
      <c r="C734" s="157" t="s">
        <v>416</v>
      </c>
    </row>
    <row r="735" spans="1:3" x14ac:dyDescent="0.2">
      <c r="A735" s="158">
        <v>960</v>
      </c>
      <c r="B735" s="154" t="s">
        <v>391</v>
      </c>
      <c r="C735" s="157" t="s">
        <v>416</v>
      </c>
    </row>
    <row r="736" spans="1:3" x14ac:dyDescent="0.2">
      <c r="A736" s="158">
        <v>961</v>
      </c>
      <c r="B736" s="154" t="s">
        <v>392</v>
      </c>
      <c r="C736" s="157" t="s">
        <v>416</v>
      </c>
    </row>
    <row r="737" spans="1:3" x14ac:dyDescent="0.2">
      <c r="A737" s="158">
        <v>962</v>
      </c>
      <c r="B737" s="154" t="s">
        <v>393</v>
      </c>
      <c r="C737" s="157" t="s">
        <v>416</v>
      </c>
    </row>
    <row r="738" spans="1:3" x14ac:dyDescent="0.2">
      <c r="A738" s="158">
        <v>963</v>
      </c>
      <c r="B738" s="154" t="s">
        <v>394</v>
      </c>
      <c r="C738" s="157" t="s">
        <v>416</v>
      </c>
    </row>
    <row r="739" spans="1:3" x14ac:dyDescent="0.2">
      <c r="A739" s="158">
        <v>964</v>
      </c>
      <c r="B739" s="154" t="s">
        <v>395</v>
      </c>
      <c r="C739" s="157" t="s">
        <v>416</v>
      </c>
    </row>
    <row r="740" spans="1:3" x14ac:dyDescent="0.2">
      <c r="A740" s="158">
        <v>965</v>
      </c>
      <c r="B740" s="154" t="s">
        <v>396</v>
      </c>
      <c r="C740" s="157" t="s">
        <v>416</v>
      </c>
    </row>
    <row r="741" spans="1:3" x14ac:dyDescent="0.2">
      <c r="A741" s="158">
        <v>966</v>
      </c>
      <c r="B741" s="154" t="s">
        <v>241</v>
      </c>
      <c r="C741" s="157" t="s">
        <v>417</v>
      </c>
    </row>
    <row r="742" spans="1:3" x14ac:dyDescent="0.2">
      <c r="A742" s="158">
        <v>967</v>
      </c>
      <c r="B742" s="154" t="s">
        <v>253</v>
      </c>
      <c r="C742" s="157" t="s">
        <v>416</v>
      </c>
    </row>
    <row r="743" spans="1:3" x14ac:dyDescent="0.2">
      <c r="A743" s="158">
        <v>968</v>
      </c>
      <c r="B743" s="154" t="s">
        <v>253</v>
      </c>
      <c r="C743" s="157" t="s">
        <v>416</v>
      </c>
    </row>
    <row r="744" spans="1:3" x14ac:dyDescent="0.2">
      <c r="A744" s="158">
        <v>969</v>
      </c>
      <c r="B744" s="154" t="s">
        <v>396</v>
      </c>
      <c r="C744" s="157" t="s">
        <v>416</v>
      </c>
    </row>
    <row r="745" spans="1:3" x14ac:dyDescent="0.2">
      <c r="A745" s="158">
        <v>970</v>
      </c>
      <c r="B745" s="154" t="s">
        <v>209</v>
      </c>
      <c r="C745" s="157" t="s">
        <v>416</v>
      </c>
    </row>
    <row r="746" spans="1:3" x14ac:dyDescent="0.2">
      <c r="A746" s="158">
        <v>971</v>
      </c>
      <c r="B746" s="154" t="s">
        <v>397</v>
      </c>
      <c r="C746" s="157" t="s">
        <v>416</v>
      </c>
    </row>
    <row r="747" spans="1:3" x14ac:dyDescent="0.2">
      <c r="A747" s="158">
        <v>972</v>
      </c>
      <c r="B747" s="154" t="s">
        <v>398</v>
      </c>
      <c r="C747" s="157" t="s">
        <v>416</v>
      </c>
    </row>
    <row r="748" spans="1:3" x14ac:dyDescent="0.2">
      <c r="A748" s="158">
        <v>973</v>
      </c>
      <c r="B748" s="154" t="s">
        <v>251</v>
      </c>
      <c r="C748" s="157" t="s">
        <v>416</v>
      </c>
    </row>
    <row r="749" spans="1:3" x14ac:dyDescent="0.2">
      <c r="A749" s="158">
        <v>974</v>
      </c>
      <c r="B749" s="154" t="s">
        <v>277</v>
      </c>
      <c r="C749" s="157" t="s">
        <v>416</v>
      </c>
    </row>
    <row r="750" spans="1:3" x14ac:dyDescent="0.2">
      <c r="A750" s="158">
        <v>975</v>
      </c>
      <c r="B750" s="154" t="s">
        <v>399</v>
      </c>
      <c r="C750" s="157" t="s">
        <v>416</v>
      </c>
    </row>
    <row r="751" spans="1:3" x14ac:dyDescent="0.2">
      <c r="A751" s="158">
        <v>976</v>
      </c>
      <c r="B751" s="154" t="s">
        <v>400</v>
      </c>
      <c r="C751" s="157" t="s">
        <v>416</v>
      </c>
    </row>
    <row r="752" spans="1:3" x14ac:dyDescent="0.2">
      <c r="A752" s="158">
        <v>978</v>
      </c>
      <c r="B752" s="154" t="s">
        <v>235</v>
      </c>
      <c r="C752" s="157" t="s">
        <v>417</v>
      </c>
    </row>
    <row r="753" spans="1:3" x14ac:dyDescent="0.2">
      <c r="A753" s="158">
        <v>979</v>
      </c>
      <c r="B753" s="154" t="s">
        <v>274</v>
      </c>
      <c r="C753" s="157" t="s">
        <v>417</v>
      </c>
    </row>
    <row r="754" spans="1:3" x14ac:dyDescent="0.2">
      <c r="A754" s="158">
        <v>980</v>
      </c>
      <c r="B754" s="154" t="s">
        <v>401</v>
      </c>
      <c r="C754" s="157" t="s">
        <v>416</v>
      </c>
    </row>
    <row r="755" spans="1:3" x14ac:dyDescent="0.2">
      <c r="A755" s="158">
        <v>981</v>
      </c>
      <c r="B755" s="154" t="s">
        <v>402</v>
      </c>
      <c r="C755" s="157" t="s">
        <v>417</v>
      </c>
    </row>
    <row r="756" spans="1:3" x14ac:dyDescent="0.2">
      <c r="A756" s="158">
        <v>982</v>
      </c>
      <c r="B756" s="154" t="s">
        <v>403</v>
      </c>
      <c r="C756" s="157" t="s">
        <v>416</v>
      </c>
    </row>
    <row r="757" spans="1:3" x14ac:dyDescent="0.2">
      <c r="A757" s="158">
        <v>983</v>
      </c>
      <c r="B757" s="154" t="s">
        <v>404</v>
      </c>
      <c r="C757" s="157" t="s">
        <v>416</v>
      </c>
    </row>
    <row r="758" spans="1:3" x14ac:dyDescent="0.2">
      <c r="A758" s="158">
        <v>984</v>
      </c>
      <c r="B758" s="154" t="s">
        <v>405</v>
      </c>
      <c r="C758" s="157" t="s">
        <v>416</v>
      </c>
    </row>
    <row r="759" spans="1:3" x14ac:dyDescent="0.2">
      <c r="A759" s="158">
        <v>985</v>
      </c>
      <c r="B759" s="154" t="s">
        <v>406</v>
      </c>
      <c r="C759" s="157" t="s">
        <v>416</v>
      </c>
    </row>
    <row r="760" spans="1:3" x14ac:dyDescent="0.2">
      <c r="A760" s="158">
        <v>989</v>
      </c>
      <c r="B760" s="154" t="s">
        <v>290</v>
      </c>
      <c r="C760" s="157" t="s">
        <v>416</v>
      </c>
    </row>
    <row r="761" spans="1:3" x14ac:dyDescent="0.2">
      <c r="A761" s="158">
        <v>990</v>
      </c>
      <c r="B761" s="154" t="s">
        <v>291</v>
      </c>
      <c r="C761" s="157" t="s">
        <v>417</v>
      </c>
    </row>
    <row r="762" spans="1:3" x14ac:dyDescent="0.2">
      <c r="A762" s="158">
        <v>991</v>
      </c>
      <c r="B762" s="154" t="s">
        <v>241</v>
      </c>
      <c r="C762" s="157" t="s">
        <v>417</v>
      </c>
    </row>
    <row r="763" spans="1:3" x14ac:dyDescent="0.2">
      <c r="A763" s="158">
        <v>996</v>
      </c>
      <c r="B763" s="154" t="s">
        <v>320</v>
      </c>
      <c r="C763" s="157" t="s">
        <v>416</v>
      </c>
    </row>
    <row r="764" spans="1:3" x14ac:dyDescent="0.2">
      <c r="A764" s="158">
        <v>997</v>
      </c>
      <c r="B764" s="154" t="s">
        <v>407</v>
      </c>
      <c r="C764" s="157" t="s">
        <v>416</v>
      </c>
    </row>
  </sheetData>
  <hyperlinks>
    <hyperlink ref="A1" location="Overview!A1" display="Back to Overview" xr:uid="{00000000-0004-0000-0B00-000000000000}"/>
    <hyperlink ref="A1" location="Overview!A1" display="Back to Overview" xr:uid="{00000000-0004-0000-0B00-000001000000}"/>
  </hyperlinks>
  <pageMargins left="0.74803149606299213" right="0.74803149606299213" top="0.98425196850393704" bottom="0.98425196850393704" header="0.51181102362204722" footer="0.51181102362204722"/>
  <pageSetup paperSize="9" scale="47" fitToHeight="0" orientation="portrait" r:id="rId1"/>
  <headerFooter differentFirst="1" scaleWithDoc="0">
    <oddFooter>&amp;C&amp;"Calibri"&amp;11&amp;K000000&amp;P of &amp;N_x000D_&amp;1#&amp;"Calibri"&amp;12&amp;K008000Internal Use</oddFooter>
    <firstHeader>&amp;LSSC TPP Unit Rate Lookup Table</firstHeader>
    <firstFooter>&amp;C&amp;"Calibri"&amp;11&amp;K000000&amp;P of &amp;N_x000D_&amp;1#&amp;"Calibri"&amp;12&amp;K008000Internal Use</first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theme="1" tint="0.499984740745262"/>
  </sheetPr>
  <dimension ref="A1:G23"/>
  <sheetViews>
    <sheetView workbookViewId="0">
      <selection activeCell="P16" sqref="P16"/>
    </sheetView>
  </sheetViews>
  <sheetFormatPr defaultRowHeight="12.75" x14ac:dyDescent="0.2"/>
  <cols>
    <col min="1" max="1" width="32.140625" bestFit="1" customWidth="1"/>
    <col min="2" max="2" width="11.85546875" bestFit="1" customWidth="1"/>
    <col min="3" max="3" width="5.42578125" bestFit="1" customWidth="1"/>
    <col min="4" max="4" width="16.42578125" customWidth="1"/>
    <col min="5" max="6" width="16.140625" bestFit="1" customWidth="1"/>
    <col min="7" max="7" width="11.140625" bestFit="1" customWidth="1"/>
  </cols>
  <sheetData>
    <row r="1" spans="1:6" x14ac:dyDescent="0.2">
      <c r="A1" s="151" t="s">
        <v>22</v>
      </c>
      <c r="B1" s="151"/>
    </row>
    <row r="2" spans="1:6" ht="36.75" customHeight="1" x14ac:dyDescent="0.2">
      <c r="A2" s="314" t="str">
        <f>Overview!B4&amp; " - Effective from "&amp;Overview!C4&amp;" - "&amp;Overview!E4&amp;" Residual Charging Bands"</f>
        <v>Aidien Limited - GSP_D - Effective from 2027/28 - Final Residual Charging Bands</v>
      </c>
      <c r="B2" s="315"/>
      <c r="C2" s="315"/>
      <c r="D2" s="315"/>
      <c r="E2" s="315"/>
      <c r="F2" s="315"/>
    </row>
    <row r="4" spans="1:6" ht="25.5" x14ac:dyDescent="0.2">
      <c r="A4" s="173" t="s">
        <v>594</v>
      </c>
      <c r="B4" s="173" t="s">
        <v>590</v>
      </c>
      <c r="C4" s="173" t="s">
        <v>597</v>
      </c>
      <c r="D4" s="173" t="s">
        <v>601</v>
      </c>
      <c r="E4" s="173" t="s">
        <v>602</v>
      </c>
      <c r="F4" s="22" t="s">
        <v>604</v>
      </c>
    </row>
    <row r="5" spans="1:6" ht="14.25" x14ac:dyDescent="0.2">
      <c r="A5" s="174" t="s">
        <v>145</v>
      </c>
      <c r="B5" s="175" t="s">
        <v>592</v>
      </c>
      <c r="C5" s="175" t="s">
        <v>593</v>
      </c>
      <c r="D5" s="180" t="s">
        <v>593</v>
      </c>
      <c r="E5" s="180" t="s">
        <v>593</v>
      </c>
      <c r="F5" s="179">
        <v>70.267094608391901</v>
      </c>
    </row>
    <row r="6" spans="1:6" ht="14.25" customHeight="1" x14ac:dyDescent="0.2">
      <c r="A6" s="317" t="s">
        <v>605</v>
      </c>
      <c r="B6" s="175">
        <v>1</v>
      </c>
      <c r="C6" s="175" t="s">
        <v>598</v>
      </c>
      <c r="D6" s="205">
        <v>0</v>
      </c>
      <c r="E6" s="205">
        <v>3986</v>
      </c>
      <c r="F6" s="179">
        <v>87.921199992910886</v>
      </c>
    </row>
    <row r="7" spans="1:6" ht="15.75" x14ac:dyDescent="0.2">
      <c r="A7" s="318"/>
      <c r="B7" s="175">
        <v>2</v>
      </c>
      <c r="C7" s="175" t="s">
        <v>598</v>
      </c>
      <c r="D7" s="205">
        <v>3986</v>
      </c>
      <c r="E7" s="205">
        <v>13677</v>
      </c>
      <c r="F7" s="179">
        <v>173.99747812474405</v>
      </c>
    </row>
    <row r="8" spans="1:6" ht="15.75" x14ac:dyDescent="0.2">
      <c r="A8" s="318"/>
      <c r="B8" s="175">
        <v>3</v>
      </c>
      <c r="C8" s="175" t="s">
        <v>598</v>
      </c>
      <c r="D8" s="205">
        <v>13677</v>
      </c>
      <c r="E8" s="205">
        <v>27543</v>
      </c>
      <c r="F8" s="179">
        <v>366.88920073953739</v>
      </c>
    </row>
    <row r="9" spans="1:6" ht="15.75" x14ac:dyDescent="0.2">
      <c r="A9" s="319"/>
      <c r="B9" s="175">
        <v>4</v>
      </c>
      <c r="C9" s="175" t="s">
        <v>598</v>
      </c>
      <c r="D9" s="205">
        <v>27543</v>
      </c>
      <c r="E9" s="205" t="s">
        <v>600</v>
      </c>
      <c r="F9" s="179">
        <v>1062.3970255355412</v>
      </c>
    </row>
    <row r="10" spans="1:6" ht="15.75" x14ac:dyDescent="0.2">
      <c r="A10" s="317" t="s">
        <v>608</v>
      </c>
      <c r="B10" s="175">
        <v>1</v>
      </c>
      <c r="C10" s="175" t="s">
        <v>599</v>
      </c>
      <c r="D10" s="205">
        <v>0</v>
      </c>
      <c r="E10" s="205">
        <v>90</v>
      </c>
      <c r="F10" s="179">
        <v>2051.7501533444497</v>
      </c>
    </row>
    <row r="11" spans="1:6" ht="15.75" x14ac:dyDescent="0.2">
      <c r="A11" s="318"/>
      <c r="B11" s="175">
        <v>2</v>
      </c>
      <c r="C11" s="175" t="s">
        <v>599</v>
      </c>
      <c r="D11" s="205">
        <v>90</v>
      </c>
      <c r="E11" s="205">
        <v>150</v>
      </c>
      <c r="F11" s="179">
        <v>3873.844440720241</v>
      </c>
    </row>
    <row r="12" spans="1:6" ht="15.75" x14ac:dyDescent="0.2">
      <c r="A12" s="318"/>
      <c r="B12" s="175">
        <v>3</v>
      </c>
      <c r="C12" s="175" t="s">
        <v>599</v>
      </c>
      <c r="D12" s="205">
        <v>150</v>
      </c>
      <c r="E12" s="205">
        <v>250</v>
      </c>
      <c r="F12" s="179">
        <v>6140.3233919357417</v>
      </c>
    </row>
    <row r="13" spans="1:6" ht="15.75" x14ac:dyDescent="0.2">
      <c r="A13" s="319"/>
      <c r="B13" s="175">
        <v>4</v>
      </c>
      <c r="C13" s="175" t="s">
        <v>599</v>
      </c>
      <c r="D13" s="205">
        <v>250</v>
      </c>
      <c r="E13" s="205" t="s">
        <v>600</v>
      </c>
      <c r="F13" s="179">
        <v>14134.785845284807</v>
      </c>
    </row>
    <row r="14" spans="1:6" ht="15.75" x14ac:dyDescent="0.2">
      <c r="A14" s="317" t="s">
        <v>607</v>
      </c>
      <c r="B14" s="175">
        <v>1</v>
      </c>
      <c r="C14" s="175" t="s">
        <v>599</v>
      </c>
      <c r="D14" s="205">
        <v>0</v>
      </c>
      <c r="E14" s="205">
        <v>500</v>
      </c>
      <c r="F14" s="179">
        <v>11130.230665750383</v>
      </c>
    </row>
    <row r="15" spans="1:6" ht="15.75" x14ac:dyDescent="0.2">
      <c r="A15" s="318"/>
      <c r="B15" s="175">
        <v>2</v>
      </c>
      <c r="C15" s="175" t="s">
        <v>599</v>
      </c>
      <c r="D15" s="205">
        <v>500</v>
      </c>
      <c r="E15" s="205">
        <v>1100</v>
      </c>
      <c r="F15" s="179">
        <v>33841.938525276018</v>
      </c>
    </row>
    <row r="16" spans="1:6" ht="15.75" x14ac:dyDescent="0.2">
      <c r="A16" s="318"/>
      <c r="B16" s="175">
        <v>3</v>
      </c>
      <c r="C16" s="175" t="s">
        <v>599</v>
      </c>
      <c r="D16" s="205">
        <v>1100</v>
      </c>
      <c r="E16" s="205">
        <v>2000</v>
      </c>
      <c r="F16" s="179">
        <v>74703.538213542459</v>
      </c>
    </row>
    <row r="17" spans="1:7" ht="15.75" x14ac:dyDescent="0.2">
      <c r="A17" s="319"/>
      <c r="B17" s="175">
        <v>4</v>
      </c>
      <c r="C17" s="175" t="s">
        <v>599</v>
      </c>
      <c r="D17" s="205">
        <v>2000</v>
      </c>
      <c r="E17" s="205" t="s">
        <v>600</v>
      </c>
      <c r="F17" s="179">
        <v>143498.47903180934</v>
      </c>
      <c r="G17" s="222"/>
    </row>
    <row r="18" spans="1:7" ht="15.75" x14ac:dyDescent="0.2">
      <c r="A18" s="320" t="s">
        <v>606</v>
      </c>
      <c r="B18" s="175">
        <v>1</v>
      </c>
      <c r="C18" s="175" t="s">
        <v>599</v>
      </c>
      <c r="D18" s="205">
        <v>0</v>
      </c>
      <c r="E18" s="205">
        <v>3500</v>
      </c>
      <c r="F18" s="179">
        <v>56182.256319100787</v>
      </c>
      <c r="G18" s="222"/>
    </row>
    <row r="19" spans="1:7" ht="15.75" x14ac:dyDescent="0.2">
      <c r="A19" s="321"/>
      <c r="B19" s="175">
        <v>2</v>
      </c>
      <c r="C19" s="175" t="s">
        <v>599</v>
      </c>
      <c r="D19" s="205">
        <v>3500</v>
      </c>
      <c r="E19" s="205">
        <v>11000</v>
      </c>
      <c r="F19" s="179">
        <v>154882.54125659986</v>
      </c>
      <c r="G19" s="222"/>
    </row>
    <row r="20" spans="1:7" ht="15.75" x14ac:dyDescent="0.2">
      <c r="A20" s="321"/>
      <c r="B20" s="175">
        <v>3</v>
      </c>
      <c r="C20" s="175" t="s">
        <v>599</v>
      </c>
      <c r="D20" s="205">
        <v>11000</v>
      </c>
      <c r="E20" s="205">
        <v>20000</v>
      </c>
      <c r="F20" s="179">
        <v>390728.57349178771</v>
      </c>
      <c r="G20" s="222"/>
    </row>
    <row r="21" spans="1:7" ht="15.75" x14ac:dyDescent="0.2">
      <c r="A21" s="322"/>
      <c r="B21" s="175">
        <v>4</v>
      </c>
      <c r="C21" s="175" t="s">
        <v>599</v>
      </c>
      <c r="D21" s="205">
        <v>20000</v>
      </c>
      <c r="E21" s="205" t="s">
        <v>600</v>
      </c>
      <c r="F21" s="179">
        <v>838185.78132326808</v>
      </c>
      <c r="G21" s="222"/>
    </row>
    <row r="22" spans="1:7" x14ac:dyDescent="0.2">
      <c r="A22" t="s">
        <v>603</v>
      </c>
      <c r="G22" s="222"/>
    </row>
    <row r="23" spans="1:7" x14ac:dyDescent="0.2">
      <c r="G23" s="222"/>
    </row>
  </sheetData>
  <mergeCells count="5">
    <mergeCell ref="A10:A13"/>
    <mergeCell ref="A14:A17"/>
    <mergeCell ref="A18:A21"/>
    <mergeCell ref="A6:A9"/>
    <mergeCell ref="A2:F2"/>
  </mergeCells>
  <hyperlinks>
    <hyperlink ref="A1" location="Overview!A1" display="Back to Overview" xr:uid="{00000000-0004-0000-0C00-000000000000}"/>
  </hyperlinks>
  <pageMargins left="0.7" right="0.7" top="0.75" bottom="0.75" header="0.3" footer="0.3"/>
  <pageSetup paperSize="9" orientation="portrait" r:id="rId1"/>
  <headerFooter>
    <oddFooter>&amp;C&amp;1#&amp;"Calibri"&amp;12&amp;K008000Internal Use</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40"/>
  <sheetViews>
    <sheetView showGridLines="0" workbookViewId="0"/>
  </sheetViews>
  <sheetFormatPr defaultRowHeight="12.75" x14ac:dyDescent="0.2"/>
  <cols>
    <col min="1" max="1" width="41.140625" customWidth="1"/>
    <col min="2" max="2" width="26.85546875" customWidth="1"/>
    <col min="3" max="3" width="0.140625" customWidth="1"/>
    <col min="4" max="4" width="9.140625" hidden="1" customWidth="1"/>
    <col min="5" max="5" width="0.85546875" hidden="1" customWidth="1"/>
    <col min="6" max="6" width="9.140625" hidden="1" customWidth="1"/>
  </cols>
  <sheetData>
    <row r="1" spans="1:6" x14ac:dyDescent="0.2">
      <c r="A1" s="151" t="s">
        <v>22</v>
      </c>
    </row>
    <row r="2" spans="1:6" ht="33" customHeight="1" x14ac:dyDescent="0.2">
      <c r="A2" s="262" t="str">
        <f>Overview!C4&amp;" - Effective from "&amp;Overview!D4&amp;" - "&amp;Overview!F4&amp;" TNUoS Mapping"</f>
        <v>2027/28 - Effective from 1 April 2027 -  TNUoS Mapping</v>
      </c>
      <c r="B2" s="262"/>
      <c r="C2" s="262"/>
      <c r="D2" s="262"/>
      <c r="E2" s="262"/>
      <c r="F2" s="262"/>
    </row>
    <row r="3" spans="1:6" x14ac:dyDescent="0.2">
      <c r="A3" s="173" t="s">
        <v>672</v>
      </c>
      <c r="B3" s="173" t="s">
        <v>673</v>
      </c>
      <c r="C3" s="181"/>
      <c r="D3" s="181"/>
      <c r="E3" s="181"/>
      <c r="F3" s="181"/>
    </row>
    <row r="4" spans="1:6" x14ac:dyDescent="0.2">
      <c r="A4" s="182" t="s">
        <v>671</v>
      </c>
      <c r="B4" s="182" t="s">
        <v>674</v>
      </c>
      <c r="C4" s="181"/>
      <c r="D4" s="181"/>
      <c r="E4" s="181"/>
      <c r="F4" s="181"/>
    </row>
    <row r="5" spans="1:6" x14ac:dyDescent="0.2">
      <c r="A5" s="183" t="s">
        <v>477</v>
      </c>
      <c r="B5" s="183" t="s">
        <v>675</v>
      </c>
      <c r="C5" s="181"/>
      <c r="D5" s="181"/>
      <c r="E5" s="181"/>
      <c r="F5" s="181"/>
    </row>
    <row r="6" spans="1:6" x14ac:dyDescent="0.2">
      <c r="A6" s="183" t="s">
        <v>610</v>
      </c>
      <c r="B6" s="183" t="str">
        <f>$B$5</f>
        <v>n/a (Non-Final Demand Site)</v>
      </c>
      <c r="C6" s="181"/>
      <c r="D6" s="181"/>
      <c r="E6" s="181"/>
      <c r="F6" s="181"/>
    </row>
    <row r="7" spans="1:6" x14ac:dyDescent="0.2">
      <c r="A7" s="182" t="s">
        <v>611</v>
      </c>
      <c r="B7" s="182" t="s">
        <v>676</v>
      </c>
      <c r="C7" s="181"/>
      <c r="D7" s="181"/>
      <c r="E7" s="181"/>
      <c r="F7" s="181"/>
    </row>
    <row r="8" spans="1:6" x14ac:dyDescent="0.2">
      <c r="A8" s="182" t="s">
        <v>612</v>
      </c>
      <c r="B8" s="182" t="s">
        <v>677</v>
      </c>
      <c r="C8" s="181"/>
      <c r="D8" s="181"/>
      <c r="E8" s="181"/>
      <c r="F8" s="181"/>
    </row>
    <row r="9" spans="1:6" x14ac:dyDescent="0.2">
      <c r="A9" s="182" t="s">
        <v>613</v>
      </c>
      <c r="B9" s="182" t="s">
        <v>678</v>
      </c>
      <c r="C9" s="181"/>
      <c r="D9" s="181"/>
      <c r="E9" s="181"/>
      <c r="F9" s="181"/>
    </row>
    <row r="10" spans="1:6" x14ac:dyDescent="0.2">
      <c r="A10" s="182" t="s">
        <v>614</v>
      </c>
      <c r="B10" s="182" t="s">
        <v>679</v>
      </c>
      <c r="C10" s="181"/>
      <c r="D10" s="181"/>
      <c r="E10" s="181"/>
      <c r="F10" s="181"/>
    </row>
    <row r="11" spans="1:6" x14ac:dyDescent="0.2">
      <c r="A11" s="183" t="s">
        <v>148</v>
      </c>
      <c r="B11" s="183" t="str">
        <f t="shared" ref="B11:B12" si="0">$B$5</f>
        <v>n/a (Non-Final Demand Site)</v>
      </c>
      <c r="C11" s="181"/>
      <c r="D11" s="181"/>
      <c r="E11" s="181"/>
      <c r="F11" s="181"/>
    </row>
    <row r="12" spans="1:6" x14ac:dyDescent="0.2">
      <c r="A12" s="183" t="s">
        <v>478</v>
      </c>
      <c r="B12" s="183" t="str">
        <f t="shared" si="0"/>
        <v>n/a (Non-Final Demand Site)</v>
      </c>
      <c r="C12" s="181"/>
      <c r="D12" s="181"/>
      <c r="E12" s="181"/>
      <c r="F12" s="181"/>
    </row>
    <row r="13" spans="1:6" x14ac:dyDescent="0.2">
      <c r="A13" s="182" t="s">
        <v>479</v>
      </c>
      <c r="B13" s="182" t="s">
        <v>680</v>
      </c>
      <c r="C13" s="181"/>
      <c r="D13" s="181"/>
      <c r="E13" s="181"/>
      <c r="F13" s="181"/>
    </row>
    <row r="14" spans="1:6" x14ac:dyDescent="0.2">
      <c r="A14" s="182" t="s">
        <v>480</v>
      </c>
      <c r="B14" s="182" t="s">
        <v>681</v>
      </c>
      <c r="C14" s="181"/>
      <c r="D14" s="181"/>
      <c r="E14" s="181"/>
      <c r="F14" s="181"/>
    </row>
    <row r="15" spans="1:6" x14ac:dyDescent="0.2">
      <c r="A15" s="182" t="s">
        <v>481</v>
      </c>
      <c r="B15" s="182" t="s">
        <v>682</v>
      </c>
      <c r="C15" s="181"/>
      <c r="D15" s="181"/>
      <c r="E15" s="181"/>
      <c r="F15" s="181"/>
    </row>
    <row r="16" spans="1:6" x14ac:dyDescent="0.2">
      <c r="A16" s="182" t="s">
        <v>482</v>
      </c>
      <c r="B16" s="182" t="s">
        <v>683</v>
      </c>
      <c r="C16" s="181"/>
      <c r="D16" s="181"/>
      <c r="E16" s="181"/>
      <c r="F16" s="181"/>
    </row>
    <row r="17" spans="1:6" x14ac:dyDescent="0.2">
      <c r="A17" s="183" t="s">
        <v>483</v>
      </c>
      <c r="B17" s="183" t="str">
        <f>$B$5</f>
        <v>n/a (Non-Final Demand Site)</v>
      </c>
      <c r="C17" s="181"/>
      <c r="D17" s="181"/>
      <c r="E17" s="181"/>
      <c r="F17" s="181"/>
    </row>
    <row r="18" spans="1:6" x14ac:dyDescent="0.2">
      <c r="A18" s="182" t="s">
        <v>484</v>
      </c>
      <c r="B18" s="182" t="s">
        <v>680</v>
      </c>
      <c r="C18" s="181"/>
      <c r="D18" s="181"/>
      <c r="E18" s="181"/>
      <c r="F18" s="181"/>
    </row>
    <row r="19" spans="1:6" x14ac:dyDescent="0.2">
      <c r="A19" s="182" t="s">
        <v>485</v>
      </c>
      <c r="B19" s="182" t="s">
        <v>681</v>
      </c>
      <c r="C19" s="181"/>
      <c r="D19" s="181"/>
      <c r="E19" s="181"/>
      <c r="F19" s="181"/>
    </row>
    <row r="20" spans="1:6" x14ac:dyDescent="0.2">
      <c r="A20" s="182" t="s">
        <v>486</v>
      </c>
      <c r="B20" s="182" t="s">
        <v>682</v>
      </c>
      <c r="C20" s="181"/>
      <c r="D20" s="181"/>
      <c r="E20" s="181"/>
      <c r="F20" s="181"/>
    </row>
    <row r="21" spans="1:6" x14ac:dyDescent="0.2">
      <c r="A21" s="182" t="s">
        <v>487</v>
      </c>
      <c r="B21" s="182" t="s">
        <v>683</v>
      </c>
      <c r="C21" s="181"/>
      <c r="D21" s="181"/>
      <c r="E21" s="181"/>
      <c r="F21" s="181"/>
    </row>
    <row r="22" spans="1:6" x14ac:dyDescent="0.2">
      <c r="A22" s="183" t="s">
        <v>488</v>
      </c>
      <c r="B22" s="183" t="str">
        <f>$B$5</f>
        <v>n/a (Non-Final Demand Site)</v>
      </c>
      <c r="C22" s="181"/>
      <c r="D22" s="181"/>
      <c r="E22" s="181"/>
      <c r="F22" s="181"/>
    </row>
    <row r="23" spans="1:6" x14ac:dyDescent="0.2">
      <c r="A23" s="182" t="s">
        <v>489</v>
      </c>
      <c r="B23" s="182" t="s">
        <v>684</v>
      </c>
      <c r="C23" s="181"/>
      <c r="D23" s="181"/>
      <c r="E23" s="181"/>
      <c r="F23" s="181"/>
    </row>
    <row r="24" spans="1:6" x14ac:dyDescent="0.2">
      <c r="A24" s="182" t="s">
        <v>490</v>
      </c>
      <c r="B24" s="182" t="s">
        <v>685</v>
      </c>
      <c r="C24" s="181"/>
      <c r="D24" s="181"/>
      <c r="E24" s="181"/>
      <c r="F24" s="181"/>
    </row>
    <row r="25" spans="1:6" x14ac:dyDescent="0.2">
      <c r="A25" s="182" t="s">
        <v>491</v>
      </c>
      <c r="B25" s="182" t="s">
        <v>686</v>
      </c>
      <c r="C25" s="181"/>
      <c r="D25" s="181"/>
      <c r="E25" s="181"/>
      <c r="F25" s="181"/>
    </row>
    <row r="26" spans="1:6" x14ac:dyDescent="0.2">
      <c r="A26" s="182" t="s">
        <v>492</v>
      </c>
      <c r="B26" s="182" t="s">
        <v>687</v>
      </c>
      <c r="C26" s="181"/>
      <c r="D26" s="181"/>
      <c r="E26" s="181"/>
      <c r="F26" s="181"/>
    </row>
    <row r="27" spans="1:6" x14ac:dyDescent="0.2">
      <c r="A27" s="183" t="s">
        <v>152</v>
      </c>
      <c r="B27" s="183" t="s">
        <v>688</v>
      </c>
      <c r="C27" s="181"/>
      <c r="D27" s="181"/>
      <c r="E27" s="181"/>
      <c r="F27" s="181"/>
    </row>
    <row r="28" spans="1:6" x14ac:dyDescent="0.2">
      <c r="A28" s="183" t="s">
        <v>153</v>
      </c>
      <c r="B28" s="183" t="str">
        <f t="shared" ref="B28:B36" si="1">$B$5</f>
        <v>n/a (Non-Final Demand Site)</v>
      </c>
      <c r="C28" s="181"/>
      <c r="D28" s="181"/>
      <c r="E28" s="181"/>
      <c r="F28" s="181"/>
    </row>
    <row r="29" spans="1:6" x14ac:dyDescent="0.2">
      <c r="A29" s="183" t="s">
        <v>154</v>
      </c>
      <c r="B29" s="183" t="str">
        <f t="shared" si="1"/>
        <v>n/a (Non-Final Demand Site)</v>
      </c>
      <c r="C29" s="181"/>
      <c r="D29" s="181"/>
      <c r="E29" s="181"/>
      <c r="F29" s="181"/>
    </row>
    <row r="30" spans="1:6" x14ac:dyDescent="0.2">
      <c r="A30" s="183" t="s">
        <v>155</v>
      </c>
      <c r="B30" s="183" t="str">
        <f t="shared" si="1"/>
        <v>n/a (Non-Final Demand Site)</v>
      </c>
      <c r="C30" s="181"/>
      <c r="D30" s="181"/>
      <c r="E30" s="181"/>
      <c r="F30" s="181"/>
    </row>
    <row r="31" spans="1:6" x14ac:dyDescent="0.2">
      <c r="A31" s="183" t="s">
        <v>156</v>
      </c>
      <c r="B31" s="183" t="str">
        <f t="shared" si="1"/>
        <v>n/a (Non-Final Demand Site)</v>
      </c>
      <c r="C31" s="181"/>
      <c r="D31" s="181"/>
      <c r="E31" s="181"/>
      <c r="F31" s="181"/>
    </row>
    <row r="32" spans="1:6" x14ac:dyDescent="0.2">
      <c r="A32" s="183" t="s">
        <v>157</v>
      </c>
      <c r="B32" s="183" t="str">
        <f t="shared" si="1"/>
        <v>n/a (Non-Final Demand Site)</v>
      </c>
      <c r="C32" s="181"/>
      <c r="D32" s="181"/>
      <c r="E32" s="181"/>
      <c r="F32" s="181"/>
    </row>
    <row r="33" spans="1:6" x14ac:dyDescent="0.2">
      <c r="A33" s="183" t="s">
        <v>158</v>
      </c>
      <c r="B33" s="183" t="str">
        <f t="shared" si="1"/>
        <v>n/a (Non-Final Demand Site)</v>
      </c>
      <c r="C33" s="181"/>
      <c r="D33" s="181"/>
      <c r="E33" s="181"/>
      <c r="F33" s="181"/>
    </row>
    <row r="34" spans="1:6" x14ac:dyDescent="0.2">
      <c r="A34" s="183" t="s">
        <v>159</v>
      </c>
      <c r="B34" s="183" t="str">
        <f t="shared" si="1"/>
        <v>n/a (Non-Final Demand Site)</v>
      </c>
      <c r="C34" s="181"/>
      <c r="D34" s="181"/>
      <c r="E34" s="181"/>
      <c r="F34" s="181"/>
    </row>
    <row r="35" spans="1:6" x14ac:dyDescent="0.2">
      <c r="A35" s="183" t="s">
        <v>160</v>
      </c>
      <c r="B35" s="183" t="str">
        <f t="shared" si="1"/>
        <v>n/a (Non-Final Demand Site)</v>
      </c>
      <c r="C35" s="181"/>
      <c r="D35" s="181"/>
      <c r="E35" s="181"/>
      <c r="F35" s="181"/>
    </row>
    <row r="36" spans="1:6" x14ac:dyDescent="0.2">
      <c r="A36" s="183" t="s">
        <v>693</v>
      </c>
      <c r="B36" s="183" t="str">
        <f t="shared" si="1"/>
        <v>n/a (Non-Final Demand Site)</v>
      </c>
      <c r="C36" s="181"/>
      <c r="D36" s="181"/>
      <c r="E36" s="181"/>
      <c r="F36" s="181"/>
    </row>
    <row r="37" spans="1:6" x14ac:dyDescent="0.2">
      <c r="A37" s="182" t="s">
        <v>694</v>
      </c>
      <c r="B37" s="182" t="s">
        <v>689</v>
      </c>
      <c r="C37" s="181"/>
      <c r="D37" s="181"/>
      <c r="E37" s="181"/>
      <c r="F37" s="181"/>
    </row>
    <row r="38" spans="1:6" x14ac:dyDescent="0.2">
      <c r="A38" s="182" t="s">
        <v>695</v>
      </c>
      <c r="B38" s="182" t="s">
        <v>690</v>
      </c>
      <c r="C38" s="181"/>
      <c r="D38" s="181"/>
      <c r="E38" s="181"/>
      <c r="F38" s="181"/>
    </row>
    <row r="39" spans="1:6" x14ac:dyDescent="0.2">
      <c r="A39" s="182" t="s">
        <v>696</v>
      </c>
      <c r="B39" s="182" t="s">
        <v>691</v>
      </c>
      <c r="C39" s="181"/>
      <c r="D39" s="181"/>
      <c r="E39" s="181"/>
      <c r="F39" s="181"/>
    </row>
    <row r="40" spans="1:6" x14ac:dyDescent="0.2">
      <c r="A40" s="182" t="s">
        <v>697</v>
      </c>
      <c r="B40" s="182" t="s">
        <v>692</v>
      </c>
      <c r="C40" s="181"/>
      <c r="D40" s="181"/>
      <c r="E40" s="181"/>
      <c r="F40" s="181"/>
    </row>
  </sheetData>
  <mergeCells count="1">
    <mergeCell ref="A2:F2"/>
  </mergeCells>
  <hyperlinks>
    <hyperlink ref="A1" location="Overview!A1" display="Back to Overview" xr:uid="{564C6D85-AEA0-441E-B605-C50AC13976D7}"/>
  </hyperlinks>
  <pageMargins left="0.7" right="0.7" top="0.75" bottom="0.75" header="0.3" footer="0.3"/>
  <pageSetup paperSize="9" orientation="portrait" r:id="rId1"/>
  <headerFooter>
    <oddFooter>&amp;C&amp;1#&amp;"Calibri"&amp;12&amp;K008000Internal Use</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2">
    <pageSetUpPr fitToPage="1"/>
  </sheetPr>
  <dimension ref="A1:EX24"/>
  <sheetViews>
    <sheetView zoomScaleNormal="100" workbookViewId="0"/>
  </sheetViews>
  <sheetFormatPr defaultRowHeight="12.75" x14ac:dyDescent="0.2"/>
  <cols>
    <col min="1" max="1" width="2.42578125" customWidth="1"/>
    <col min="2" max="2" width="33.7109375" customWidth="1"/>
    <col min="3" max="4" width="14.140625" customWidth="1"/>
    <col min="5" max="9" width="12.140625" customWidth="1"/>
    <col min="10" max="10" width="5.5703125" customWidth="1"/>
    <col min="11" max="11" width="5.28515625" customWidth="1"/>
    <col min="12" max="12" width="35.28515625" customWidth="1"/>
    <col min="13" max="20" width="11.7109375" customWidth="1"/>
    <col min="28" max="28" width="25" bestFit="1" customWidth="1"/>
    <col min="29" max="29" width="14.5703125" bestFit="1" customWidth="1"/>
  </cols>
  <sheetData>
    <row r="1" spans="1:154" x14ac:dyDescent="0.2">
      <c r="B1" s="86" t="s">
        <v>22</v>
      </c>
    </row>
    <row r="2" spans="1:154" s="2" customFormat="1" ht="21.75" customHeight="1" x14ac:dyDescent="0.2">
      <c r="B2" s="323" t="str">
        <f>Overview!B4&amp; " - Effective from "&amp;Overview!D4&amp;" - "&amp;Overview!E4</f>
        <v>Aidien Limited - GSP_D - Effective from 1 April 2027 - Final</v>
      </c>
      <c r="C2" s="324"/>
      <c r="D2" s="324"/>
      <c r="E2" s="324"/>
      <c r="F2" s="324"/>
      <c r="G2" s="324"/>
      <c r="H2" s="324"/>
      <c r="I2" s="324"/>
      <c r="J2" s="324"/>
      <c r="K2" s="324"/>
      <c r="L2" s="324"/>
      <c r="M2" s="324"/>
      <c r="N2" s="324"/>
      <c r="O2" s="324"/>
      <c r="P2" s="324"/>
      <c r="Q2" s="324"/>
      <c r="R2" s="324"/>
      <c r="S2" s="324"/>
      <c r="T2" s="325"/>
      <c r="U2"/>
      <c r="V2"/>
      <c r="W2"/>
      <c r="X2"/>
      <c r="Y2"/>
      <c r="Z2"/>
      <c r="AA2"/>
      <c r="AB2" s="28"/>
      <c r="AC2" s="49" t="s">
        <v>165</v>
      </c>
      <c r="AD2" s="49" t="s">
        <v>167</v>
      </c>
      <c r="AE2" s="49" t="s">
        <v>166</v>
      </c>
      <c r="AF2" s="16" t="s">
        <v>27</v>
      </c>
      <c r="AG2" s="16" t="s">
        <v>28</v>
      </c>
      <c r="AH2" s="28" t="s">
        <v>132</v>
      </c>
      <c r="AI2" s="16" t="s">
        <v>39</v>
      </c>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row>
    <row r="3" spans="1:154" s="103" customFormat="1" ht="9" customHeight="1" x14ac:dyDescent="0.2">
      <c r="A3" s="102"/>
      <c r="B3" s="102"/>
      <c r="C3" s="102"/>
      <c r="D3" s="102"/>
      <c r="E3" s="102"/>
      <c r="F3" s="102"/>
      <c r="G3" s="102"/>
      <c r="H3" s="102"/>
      <c r="I3" s="102"/>
      <c r="J3" s="102"/>
      <c r="K3" s="102"/>
      <c r="L3"/>
      <c r="M3"/>
      <c r="N3"/>
      <c r="O3"/>
      <c r="P3"/>
      <c r="Q3"/>
      <c r="R3"/>
      <c r="S3"/>
      <c r="T3"/>
      <c r="U3"/>
      <c r="V3"/>
      <c r="W3"/>
      <c r="X3"/>
      <c r="Y3"/>
      <c r="Z3"/>
      <c r="AA3"/>
      <c r="AB3" s="18" t="s">
        <v>145</v>
      </c>
      <c r="AC3" s="137" t="s">
        <v>171</v>
      </c>
      <c r="AD3" s="138" t="s">
        <v>173</v>
      </c>
      <c r="AE3" s="139" t="s">
        <v>166</v>
      </c>
      <c r="AF3" s="145" t="s">
        <v>175</v>
      </c>
      <c r="AG3" s="140" t="s">
        <v>178</v>
      </c>
      <c r="AH3" s="140" t="s">
        <v>178</v>
      </c>
      <c r="AI3" s="141" t="s">
        <v>178</v>
      </c>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row>
    <row r="4" spans="1:154" ht="26.25" customHeight="1" x14ac:dyDescent="0.2">
      <c r="B4" s="329" t="s">
        <v>169</v>
      </c>
      <c r="C4" s="330"/>
      <c r="D4" s="330"/>
      <c r="E4" s="330"/>
      <c r="F4" s="330"/>
      <c r="G4" s="330"/>
      <c r="H4" s="330"/>
      <c r="I4" s="331"/>
      <c r="L4" s="329" t="s">
        <v>170</v>
      </c>
      <c r="M4" s="330"/>
      <c r="N4" s="330"/>
      <c r="O4" s="330"/>
      <c r="P4" s="330"/>
      <c r="Q4" s="330"/>
      <c r="R4" s="330"/>
      <c r="S4" s="330"/>
      <c r="T4" s="331"/>
      <c r="AB4" s="18" t="s">
        <v>146</v>
      </c>
      <c r="AC4" s="137" t="s">
        <v>171</v>
      </c>
      <c r="AD4" s="138" t="s">
        <v>173</v>
      </c>
      <c r="AE4" s="139" t="s">
        <v>166</v>
      </c>
      <c r="AF4" s="140" t="s">
        <v>178</v>
      </c>
      <c r="AG4" s="140" t="s">
        <v>178</v>
      </c>
      <c r="AH4" s="140" t="s">
        <v>178</v>
      </c>
      <c r="AI4" s="141" t="s">
        <v>178</v>
      </c>
    </row>
    <row r="5" spans="1:154" ht="18" customHeight="1" x14ac:dyDescent="0.2">
      <c r="B5" s="333" t="s">
        <v>105</v>
      </c>
      <c r="C5" s="333"/>
      <c r="D5" s="333"/>
      <c r="E5" s="333"/>
      <c r="F5" s="333"/>
      <c r="G5" s="333"/>
      <c r="H5" s="333"/>
      <c r="I5" s="333"/>
      <c r="L5" s="333" t="s">
        <v>107</v>
      </c>
      <c r="M5" s="333"/>
      <c r="N5" s="333"/>
      <c r="O5" s="333"/>
      <c r="P5" s="333"/>
      <c r="Q5" s="333"/>
      <c r="R5" s="333"/>
      <c r="S5" s="333"/>
      <c r="T5" s="333"/>
      <c r="AB5" s="18" t="s">
        <v>147</v>
      </c>
      <c r="AC5" s="137" t="s">
        <v>171</v>
      </c>
      <c r="AD5" s="138" t="s">
        <v>173</v>
      </c>
      <c r="AE5" s="139" t="s">
        <v>166</v>
      </c>
      <c r="AF5" s="145" t="s">
        <v>175</v>
      </c>
      <c r="AG5" s="140" t="s">
        <v>178</v>
      </c>
      <c r="AH5" s="140" t="s">
        <v>178</v>
      </c>
      <c r="AI5" s="141" t="s">
        <v>178</v>
      </c>
    </row>
    <row r="6" spans="1:154" s="104" customFormat="1" ht="27.75" customHeight="1" x14ac:dyDescent="0.2">
      <c r="B6" s="332" t="s">
        <v>111</v>
      </c>
      <c r="C6" s="332"/>
      <c r="D6" s="332"/>
      <c r="E6" s="332"/>
      <c r="F6" s="332"/>
      <c r="G6" s="332"/>
      <c r="H6" s="332"/>
      <c r="I6" s="332"/>
      <c r="L6" s="332" t="s">
        <v>112</v>
      </c>
      <c r="M6" s="332"/>
      <c r="N6" s="332"/>
      <c r="O6" s="332"/>
      <c r="P6" s="332"/>
      <c r="Q6" s="332"/>
      <c r="R6" s="332"/>
      <c r="S6" s="332"/>
      <c r="T6" s="332"/>
      <c r="AB6" s="18" t="s">
        <v>148</v>
      </c>
      <c r="AC6" s="137" t="s">
        <v>171</v>
      </c>
      <c r="AD6" s="138" t="s">
        <v>173</v>
      </c>
      <c r="AE6" s="139" t="s">
        <v>166</v>
      </c>
      <c r="AF6" s="140" t="s">
        <v>178</v>
      </c>
      <c r="AG6" s="140" t="s">
        <v>178</v>
      </c>
      <c r="AH6" s="140" t="s">
        <v>178</v>
      </c>
      <c r="AI6" s="141" t="s">
        <v>178</v>
      </c>
    </row>
    <row r="7" spans="1:154" ht="18" customHeight="1" x14ac:dyDescent="0.2">
      <c r="B7" s="333" t="s">
        <v>106</v>
      </c>
      <c r="C7" s="333"/>
      <c r="D7" s="333"/>
      <c r="E7" s="333"/>
      <c r="F7" s="333"/>
      <c r="G7" s="333"/>
      <c r="H7" s="333"/>
      <c r="I7" s="333"/>
      <c r="L7" s="333" t="s">
        <v>108</v>
      </c>
      <c r="M7" s="333"/>
      <c r="N7" s="333"/>
      <c r="O7" s="333"/>
      <c r="P7" s="333"/>
      <c r="Q7" s="333"/>
      <c r="R7" s="333"/>
      <c r="S7" s="333"/>
      <c r="T7" s="333"/>
      <c r="AB7" s="18" t="s">
        <v>149</v>
      </c>
      <c r="AC7" s="137" t="s">
        <v>171</v>
      </c>
      <c r="AD7" s="138" t="s">
        <v>173</v>
      </c>
      <c r="AE7" s="139" t="s">
        <v>166</v>
      </c>
      <c r="AF7" s="145" t="s">
        <v>175</v>
      </c>
      <c r="AG7" s="145" t="s">
        <v>176</v>
      </c>
      <c r="AH7" s="146" t="s">
        <v>177</v>
      </c>
      <c r="AI7" s="147" t="s">
        <v>39</v>
      </c>
    </row>
    <row r="8" spans="1:154" ht="8.25" customHeight="1" x14ac:dyDescent="0.2">
      <c r="AB8" s="18" t="s">
        <v>150</v>
      </c>
      <c r="AC8" s="137" t="s">
        <v>171</v>
      </c>
      <c r="AD8" s="138" t="s">
        <v>173</v>
      </c>
      <c r="AE8" s="139" t="s">
        <v>166</v>
      </c>
      <c r="AF8" s="145" t="s">
        <v>175</v>
      </c>
      <c r="AG8" s="145" t="s">
        <v>176</v>
      </c>
      <c r="AH8" s="146" t="s">
        <v>177</v>
      </c>
      <c r="AI8" s="142" t="s">
        <v>39</v>
      </c>
    </row>
    <row r="9" spans="1:154" ht="72" customHeight="1" x14ac:dyDescent="0.2">
      <c r="B9" s="105" t="s">
        <v>109</v>
      </c>
      <c r="C9" s="106" t="str">
        <f>IFERROR(VLOOKUP($B$10,$AB$2:$AI$18,2,FALSE),AC2)</f>
        <v>Red unit charge
p/kWh</v>
      </c>
      <c r="D9" s="106" t="str">
        <f>IFERROR(VLOOKUP($B$10,$AB$2:$AI$18,3,FALSE),AD2)</f>
        <v>Amber unit charge
p/kWh</v>
      </c>
      <c r="E9" s="106" t="str">
        <f>IFERROR(VLOOKUP($B$10,$AB$2:$AI$18,4,FALSE),AE2)</f>
        <v>Green unit charge
p/kWh</v>
      </c>
      <c r="F9" s="106" t="str">
        <f>IFERROR(VLOOKUP($B$10,$AB$2:$AI$18,5,FALSE),AF2)</f>
        <v>Fixed charge 
p/MPAN/day</v>
      </c>
      <c r="G9" s="106" t="str">
        <f>IFERROR(VLOOKUP($B$10,$AB$2:$AI$18,6,FALSE),AG2)</f>
        <v>Capacity charge 
p/kVA/day</v>
      </c>
      <c r="H9" s="106" t="str">
        <f>IFERROR(VLOOKUP($B$10,$AB$2:$AI$18,7,FALSE),AH2)</f>
        <v>Exceeded Capacity charge 
p/kVA/day</v>
      </c>
      <c r="I9" s="106" t="str">
        <f>IFERROR(VLOOKUP($B$10,$AB$2:$AI$18,8,FALSE),AI2)</f>
        <v>Reactive power charge
p/kVArh</v>
      </c>
      <c r="L9" s="105" t="s">
        <v>110</v>
      </c>
      <c r="M9" s="123" t="str">
        <f>'Annex 2 Designated EHV charges'!I10</f>
        <v>Import
Super Red
unit charge
(p/kWh)</v>
      </c>
      <c r="N9" s="123" t="str">
        <f>'Annex 2 Designated EHV charges'!J10</f>
        <v>Import
fixed charge
(p/day)</v>
      </c>
      <c r="O9" s="123" t="str">
        <f>'Annex 2 Designated EHV charges'!K10</f>
        <v>Import
capacity charge
(p/kVA/day)</v>
      </c>
      <c r="P9" s="123" t="str">
        <f>'Annex 2 Designated EHV charges'!L10</f>
        <v>Import
exceeded capacity charge
(p/kVA/day)</v>
      </c>
      <c r="Q9" s="124" t="str">
        <f>'Annex 2 Designated EHV charges'!M10</f>
        <v>Export
Super Red
unit charge
(p/kWh)</v>
      </c>
      <c r="R9" s="124" t="str">
        <f>'Annex 2 Designated EHV charges'!N10</f>
        <v>Export
fixed charge
(p/day)</v>
      </c>
      <c r="S9" s="124" t="str">
        <f>'Annex 2 Designated EHV charges'!O10</f>
        <v>Export
capacity charge
(p/kVA/day)</v>
      </c>
      <c r="T9" s="124" t="str">
        <f>'Annex 2 Designated EHV charges'!P10</f>
        <v>Export
exceeded capacity charge
(p/kVA/day)</v>
      </c>
      <c r="AB9" s="18" t="s">
        <v>151</v>
      </c>
      <c r="AC9" s="137" t="s">
        <v>171</v>
      </c>
      <c r="AD9" s="138" t="s">
        <v>173</v>
      </c>
      <c r="AE9" s="139" t="s">
        <v>166</v>
      </c>
      <c r="AF9" s="145" t="s">
        <v>175</v>
      </c>
      <c r="AG9" s="145" t="s">
        <v>176</v>
      </c>
      <c r="AH9" s="146" t="s">
        <v>177</v>
      </c>
      <c r="AI9" s="142" t="s">
        <v>39</v>
      </c>
    </row>
    <row r="10" spans="1:154" ht="30" customHeight="1" x14ac:dyDescent="0.2">
      <c r="B10" s="96" t="s">
        <v>149</v>
      </c>
      <c r="C10" s="120" t="str">
        <f>IFERROR(VLOOKUP($B$10,'Annex 1 LV, HV and UMS charges'!$A:$K,4,FALSE),"")</f>
        <v/>
      </c>
      <c r="D10" s="121" t="str">
        <f>IFERROR(VLOOKUP($B$10,'Annex 1 LV, HV and UMS charges'!$A:$K,5,FALSE),"")</f>
        <v/>
      </c>
      <c r="E10" s="121" t="str">
        <f>IFERROR(VLOOKUP($B$10,'Annex 1 LV, HV and UMS charges'!$A:$K,6,FALSE),"")</f>
        <v/>
      </c>
      <c r="F10" s="98" t="str">
        <f>IFERROR(VLOOKUP($B$10,'Annex 1 LV, HV and UMS charges'!$A:$K,7,FALSE),"")</f>
        <v/>
      </c>
      <c r="G10" s="98" t="str">
        <f>IFERROR(VLOOKUP($B$10,'Annex 1 LV, HV and UMS charges'!$A:$K,8,FALSE),"")</f>
        <v/>
      </c>
      <c r="H10" s="98" t="str">
        <f>IFERROR(VLOOKUP($B$10,'Annex 1 LV, HV and UMS charges'!$A:$K,9,FALSE),"")</f>
        <v/>
      </c>
      <c r="I10" s="98" t="str">
        <f>IFERROR(VLOOKUP($B$10,'Annex 1 LV, HV and UMS charges'!$A:$K,10,FALSE),"")</f>
        <v/>
      </c>
      <c r="L10" s="96"/>
      <c r="M10" s="98" t="str">
        <f>IFERROR(VLOOKUP($L$10,'Annex 2 Designated EHV charges'!$G:$O,3,FALSE),"")</f>
        <v/>
      </c>
      <c r="N10" s="98" t="str">
        <f>IFERROR(VLOOKUP($L$10,'Annex 2 Designated EHV charges'!$G:$O,4,FALSE),"")</f>
        <v/>
      </c>
      <c r="O10" s="98" t="str">
        <f>IFERROR(VLOOKUP($L$10,'Annex 2 Designated EHV charges'!$G:$O,5,FALSE),"")</f>
        <v/>
      </c>
      <c r="P10" s="98" t="str">
        <f>IFERROR(VLOOKUP($L$10,'Annex 2 Designated EHV charges'!$G:$O,6,FALSE),"")</f>
        <v/>
      </c>
      <c r="Q10" s="108" t="str">
        <f>IFERROR(VLOOKUP($L$10,'Annex 2 Designated EHV charges'!$G:$O,7,FALSE),"")</f>
        <v/>
      </c>
      <c r="R10" s="108" t="str">
        <f>IFERROR(VLOOKUP($L$10,'Annex 2 Designated EHV charges'!$G:$O,8,FALSE),"")</f>
        <v/>
      </c>
      <c r="S10" s="108" t="str">
        <f>IFERROR(VLOOKUP($L$10,'Annex 2 Designated EHV charges'!$G:$O,9,FALSE),"")</f>
        <v/>
      </c>
      <c r="T10" s="108" t="str">
        <f>IFERROR(VLOOKUP($L$10,'Annex 2 Designated EHV charges'!$G:$P,10,FALSE),"")</f>
        <v/>
      </c>
      <c r="AB10" s="18" t="s">
        <v>152</v>
      </c>
      <c r="AC10" s="143" t="s">
        <v>172</v>
      </c>
      <c r="AD10" s="144" t="s">
        <v>174</v>
      </c>
      <c r="AE10" s="139" t="s">
        <v>166</v>
      </c>
      <c r="AF10" s="140" t="s">
        <v>178</v>
      </c>
      <c r="AG10" s="140" t="s">
        <v>178</v>
      </c>
      <c r="AH10" s="140" t="s">
        <v>178</v>
      </c>
      <c r="AI10" s="140" t="s">
        <v>178</v>
      </c>
    </row>
    <row r="11" spans="1:154" ht="7.5" customHeight="1" x14ac:dyDescent="0.2">
      <c r="AB11" s="18" t="s">
        <v>153</v>
      </c>
      <c r="AC11" s="137" t="s">
        <v>171</v>
      </c>
      <c r="AD11" s="138" t="s">
        <v>173</v>
      </c>
      <c r="AE11" s="139" t="s">
        <v>166</v>
      </c>
      <c r="AF11" s="145" t="s">
        <v>175</v>
      </c>
      <c r="AG11" s="140" t="s">
        <v>178</v>
      </c>
      <c r="AH11" s="140" t="s">
        <v>178</v>
      </c>
      <c r="AI11" s="140" t="s">
        <v>178</v>
      </c>
    </row>
    <row r="12" spans="1:154" ht="88.5" customHeight="1" x14ac:dyDescent="0.2">
      <c r="B12" s="109" t="s">
        <v>75</v>
      </c>
      <c r="C12" s="106" t="str">
        <f>C9</f>
        <v>Red unit charge
p/kWh</v>
      </c>
      <c r="D12" s="106" t="str">
        <f>D9</f>
        <v>Amber unit charge
p/kWh</v>
      </c>
      <c r="E12" s="106" t="str">
        <f>E9</f>
        <v>Green unit charge
p/kWh</v>
      </c>
      <c r="F12" s="106" t="s">
        <v>76</v>
      </c>
      <c r="G12" s="106" t="s">
        <v>73</v>
      </c>
      <c r="H12" s="106" t="s">
        <v>135</v>
      </c>
      <c r="I12" s="106" t="s">
        <v>74</v>
      </c>
      <c r="L12" s="109" t="s">
        <v>75</v>
      </c>
      <c r="M12" s="106" t="s">
        <v>95</v>
      </c>
      <c r="N12" s="106" t="s">
        <v>76</v>
      </c>
      <c r="O12" s="106" t="s">
        <v>91</v>
      </c>
      <c r="P12" s="106" t="s">
        <v>135</v>
      </c>
      <c r="Q12" s="107" t="s">
        <v>93</v>
      </c>
      <c r="R12" s="107" t="s">
        <v>76</v>
      </c>
      <c r="S12" s="107" t="s">
        <v>92</v>
      </c>
      <c r="T12" s="107" t="s">
        <v>135</v>
      </c>
      <c r="AB12" s="18" t="s">
        <v>154</v>
      </c>
      <c r="AC12" s="137" t="s">
        <v>171</v>
      </c>
      <c r="AD12" s="138" t="s">
        <v>173</v>
      </c>
      <c r="AE12" s="139" t="s">
        <v>166</v>
      </c>
      <c r="AF12" s="145" t="s">
        <v>175</v>
      </c>
      <c r="AG12" s="140" t="s">
        <v>178</v>
      </c>
      <c r="AH12" s="140" t="s">
        <v>178</v>
      </c>
      <c r="AI12" s="140" t="s">
        <v>178</v>
      </c>
    </row>
    <row r="13" spans="1:154" ht="30" customHeight="1" x14ac:dyDescent="0.2">
      <c r="B13" s="110" t="s">
        <v>77</v>
      </c>
      <c r="C13" s="115"/>
      <c r="D13" s="115"/>
      <c r="E13" s="115"/>
      <c r="F13" s="115"/>
      <c r="G13" s="115"/>
      <c r="H13" s="115"/>
      <c r="I13" s="115"/>
      <c r="L13" s="110" t="s">
        <v>77</v>
      </c>
      <c r="M13" s="99"/>
      <c r="N13" s="99"/>
      <c r="O13" s="99"/>
      <c r="P13" s="99"/>
      <c r="Q13" s="100"/>
      <c r="R13" s="100">
        <f>N13</f>
        <v>0</v>
      </c>
      <c r="S13" s="100"/>
      <c r="T13" s="100"/>
      <c r="AB13" s="18" t="s">
        <v>155</v>
      </c>
      <c r="AC13" s="137" t="s">
        <v>171</v>
      </c>
      <c r="AD13" s="138" t="s">
        <v>173</v>
      </c>
      <c r="AE13" s="139" t="s">
        <v>166</v>
      </c>
      <c r="AF13" s="145" t="s">
        <v>175</v>
      </c>
      <c r="AG13" s="140" t="s">
        <v>178</v>
      </c>
      <c r="AH13" s="140" t="s">
        <v>178</v>
      </c>
      <c r="AI13" s="142" t="s">
        <v>39</v>
      </c>
    </row>
    <row r="14" spans="1:154" ht="30" customHeight="1" x14ac:dyDescent="0.2">
      <c r="B14" s="111" t="s">
        <v>79</v>
      </c>
      <c r="C14" s="97">
        <f t="shared" ref="C14:I14" si="0">C13</f>
        <v>0</v>
      </c>
      <c r="D14" s="97">
        <f t="shared" si="0"/>
        <v>0</v>
      </c>
      <c r="E14" s="97">
        <f t="shared" si="0"/>
        <v>0</v>
      </c>
      <c r="F14" s="97">
        <f t="shared" si="0"/>
        <v>0</v>
      </c>
      <c r="G14" s="97">
        <f t="shared" si="0"/>
        <v>0</v>
      </c>
      <c r="H14" s="97">
        <f t="shared" si="0"/>
        <v>0</v>
      </c>
      <c r="I14" s="97">
        <f t="shared" si="0"/>
        <v>0</v>
      </c>
      <c r="L14" s="111" t="s">
        <v>79</v>
      </c>
      <c r="M14" s="97">
        <f>M13</f>
        <v>0</v>
      </c>
      <c r="N14" s="97">
        <f t="shared" ref="N14:T14" si="1">N13</f>
        <v>0</v>
      </c>
      <c r="O14" s="97">
        <f t="shared" si="1"/>
        <v>0</v>
      </c>
      <c r="P14" s="97">
        <f t="shared" si="1"/>
        <v>0</v>
      </c>
      <c r="Q14" s="101">
        <f t="shared" si="1"/>
        <v>0</v>
      </c>
      <c r="R14" s="101">
        <f t="shared" si="1"/>
        <v>0</v>
      </c>
      <c r="S14" s="101">
        <f t="shared" si="1"/>
        <v>0</v>
      </c>
      <c r="T14" s="101">
        <f t="shared" si="1"/>
        <v>0</v>
      </c>
      <c r="AB14" s="18" t="s">
        <v>156</v>
      </c>
      <c r="AC14" s="137" t="s">
        <v>171</v>
      </c>
      <c r="AD14" s="138" t="s">
        <v>173</v>
      </c>
      <c r="AE14" s="139" t="s">
        <v>166</v>
      </c>
      <c r="AF14" s="145" t="s">
        <v>175</v>
      </c>
      <c r="AG14" s="140" t="s">
        <v>178</v>
      </c>
      <c r="AH14" s="140" t="s">
        <v>178</v>
      </c>
      <c r="AI14" s="140" t="s">
        <v>178</v>
      </c>
    </row>
    <row r="15" spans="1:154" ht="7.5" customHeight="1" x14ac:dyDescent="0.2">
      <c r="AB15" s="18" t="s">
        <v>157</v>
      </c>
      <c r="AC15" s="137" t="s">
        <v>171</v>
      </c>
      <c r="AD15" s="138" t="s">
        <v>173</v>
      </c>
      <c r="AE15" s="139" t="s">
        <v>166</v>
      </c>
      <c r="AF15" s="145" t="s">
        <v>175</v>
      </c>
      <c r="AG15" s="140" t="s">
        <v>178</v>
      </c>
      <c r="AH15" s="140" t="s">
        <v>178</v>
      </c>
      <c r="AI15" s="142" t="s">
        <v>39</v>
      </c>
    </row>
    <row r="16" spans="1:154" ht="63.75" customHeight="1" x14ac:dyDescent="0.2">
      <c r="B16" s="109" t="s">
        <v>78</v>
      </c>
      <c r="C16" s="106" t="s">
        <v>88</v>
      </c>
      <c r="D16" s="106" t="s">
        <v>89</v>
      </c>
      <c r="E16" s="106" t="s">
        <v>90</v>
      </c>
      <c r="F16" s="106" t="s">
        <v>84</v>
      </c>
      <c r="G16" s="106" t="s">
        <v>83</v>
      </c>
      <c r="H16" s="106" t="s">
        <v>136</v>
      </c>
      <c r="I16" s="106" t="s">
        <v>82</v>
      </c>
      <c r="L16" s="109" t="s">
        <v>78</v>
      </c>
      <c r="M16" s="106" t="s">
        <v>96</v>
      </c>
      <c r="N16" s="106" t="s">
        <v>94</v>
      </c>
      <c r="O16" s="106" t="s">
        <v>99</v>
      </c>
      <c r="P16" s="106" t="s">
        <v>137</v>
      </c>
      <c r="Q16" s="107" t="s">
        <v>97</v>
      </c>
      <c r="R16" s="107" t="s">
        <v>98</v>
      </c>
      <c r="S16" s="107" t="s">
        <v>100</v>
      </c>
      <c r="T16" s="107" t="s">
        <v>138</v>
      </c>
      <c r="AB16" s="18" t="s">
        <v>158</v>
      </c>
      <c r="AC16" s="137" t="s">
        <v>171</v>
      </c>
      <c r="AD16" s="138" t="s">
        <v>173</v>
      </c>
      <c r="AE16" s="139" t="s">
        <v>166</v>
      </c>
      <c r="AF16" s="145" t="s">
        <v>175</v>
      </c>
      <c r="AG16" s="140" t="s">
        <v>178</v>
      </c>
      <c r="AH16" s="140" t="s">
        <v>178</v>
      </c>
      <c r="AI16" s="140" t="s">
        <v>178</v>
      </c>
    </row>
    <row r="17" spans="2:35" ht="30" customHeight="1" x14ac:dyDescent="0.2">
      <c r="B17" s="110" t="s">
        <v>80</v>
      </c>
      <c r="C17" s="116" t="str">
        <f>IFERROR(C10*C13/100,"")</f>
        <v/>
      </c>
      <c r="D17" s="116" t="str">
        <f t="shared" ref="D17:I17" si="2">IFERROR(D10*D13/100,"")</f>
        <v/>
      </c>
      <c r="E17" s="116" t="str">
        <f t="shared" si="2"/>
        <v/>
      </c>
      <c r="F17" s="116" t="str">
        <f t="shared" si="2"/>
        <v/>
      </c>
      <c r="G17" s="116" t="str">
        <f>IFERROR(G10*G13*F13/100,"")</f>
        <v/>
      </c>
      <c r="H17" s="116" t="str">
        <f>IFERROR(H10*H13*F13/100,"")</f>
        <v/>
      </c>
      <c r="I17" s="116" t="str">
        <f t="shared" si="2"/>
        <v/>
      </c>
      <c r="L17" s="112" t="s">
        <v>80</v>
      </c>
      <c r="M17" s="116" t="str">
        <f>IFERROR(M10*M13/100,"")</f>
        <v/>
      </c>
      <c r="N17" s="116" t="str">
        <f>IFERROR(N10*N13/100,"")</f>
        <v/>
      </c>
      <c r="O17" s="116" t="str">
        <f>IFERROR(O10*O13*N13/100,"")</f>
        <v/>
      </c>
      <c r="P17" s="116" t="str">
        <f>IFERROR(P10*P13*N13/100,"")</f>
        <v/>
      </c>
      <c r="Q17" s="117" t="str">
        <f>IFERROR(Q10*Q13/100,"")</f>
        <v/>
      </c>
      <c r="R17" s="117" t="str">
        <f>IFERROR(R10*R13/100,"")</f>
        <v/>
      </c>
      <c r="S17" s="117" t="str">
        <f>IFERROR(S10*S13*R13/100,"")</f>
        <v/>
      </c>
      <c r="T17" s="117" t="str">
        <f>IFERROR(T10*T13*R13/100,"")</f>
        <v/>
      </c>
      <c r="AB17" s="18" t="s">
        <v>159</v>
      </c>
      <c r="AC17" s="137" t="s">
        <v>171</v>
      </c>
      <c r="AD17" s="138" t="s">
        <v>173</v>
      </c>
      <c r="AE17" s="139" t="s">
        <v>166</v>
      </c>
      <c r="AF17" s="145" t="s">
        <v>175</v>
      </c>
      <c r="AG17" s="140" t="s">
        <v>178</v>
      </c>
      <c r="AH17" s="140" t="s">
        <v>178</v>
      </c>
      <c r="AI17" s="142" t="s">
        <v>39</v>
      </c>
    </row>
    <row r="18" spans="2:35" ht="30" customHeight="1" x14ac:dyDescent="0.2">
      <c r="B18" s="111" t="s">
        <v>81</v>
      </c>
      <c r="C18" s="118" t="str">
        <f>IFERROR(C10*C14/100,"")</f>
        <v/>
      </c>
      <c r="D18" s="118" t="str">
        <f t="shared" ref="D18:I18" si="3">IFERROR(D10*D14/100,"")</f>
        <v/>
      </c>
      <c r="E18" s="118" t="str">
        <f t="shared" si="3"/>
        <v/>
      </c>
      <c r="F18" s="118" t="str">
        <f t="shared" si="3"/>
        <v/>
      </c>
      <c r="G18" s="118" t="str">
        <f>IFERROR(G10*G14*F14/100,"")</f>
        <v/>
      </c>
      <c r="H18" s="118" t="str">
        <f>IFERROR(H10*H14*F14/100,"")</f>
        <v/>
      </c>
      <c r="I18" s="118" t="str">
        <f t="shared" si="3"/>
        <v/>
      </c>
      <c r="L18" s="113" t="s">
        <v>81</v>
      </c>
      <c r="M18" s="118" t="str">
        <f>IFERROR(M10*M14/100,"")</f>
        <v/>
      </c>
      <c r="N18" s="118" t="str">
        <f>IFERROR(N10*N14/100,"")</f>
        <v/>
      </c>
      <c r="O18" s="118" t="str">
        <f>IFERROR(O10*O14*N14/100,"")</f>
        <v/>
      </c>
      <c r="P18" s="118" t="str">
        <f>IFERROR(P10*P14*N14/100,"")</f>
        <v/>
      </c>
      <c r="Q18" s="119" t="str">
        <f>IFERROR(Q10*Q14/100,"")</f>
        <v/>
      </c>
      <c r="R18" s="119" t="str">
        <f>IFERROR(R10*R14/100,"")</f>
        <v/>
      </c>
      <c r="S18" s="119" t="str">
        <f>IFERROR(S10*S14*R14/100,"")</f>
        <v/>
      </c>
      <c r="T18" s="119" t="str">
        <f>IFERROR(T10*T14*R14/100,"")</f>
        <v/>
      </c>
      <c r="AB18" s="18" t="s">
        <v>160</v>
      </c>
      <c r="AC18" s="137" t="s">
        <v>171</v>
      </c>
      <c r="AD18" s="138" t="s">
        <v>173</v>
      </c>
      <c r="AE18" s="139" t="s">
        <v>166</v>
      </c>
      <c r="AF18" s="145" t="s">
        <v>175</v>
      </c>
      <c r="AG18" s="140" t="s">
        <v>178</v>
      </c>
      <c r="AH18" s="140" t="s">
        <v>178</v>
      </c>
      <c r="AI18" s="140" t="s">
        <v>178</v>
      </c>
    </row>
    <row r="19" spans="2:35" ht="7.5" customHeight="1" x14ac:dyDescent="0.2"/>
    <row r="20" spans="2:35" ht="39.75" customHeight="1" x14ac:dyDescent="0.2">
      <c r="C20" s="114" t="s">
        <v>85</v>
      </c>
      <c r="M20" s="106" t="s">
        <v>101</v>
      </c>
      <c r="N20" s="107" t="s">
        <v>102</v>
      </c>
    </row>
    <row r="21" spans="2:35" ht="30" customHeight="1" x14ac:dyDescent="0.2">
      <c r="B21" s="110" t="s">
        <v>80</v>
      </c>
      <c r="C21" s="116">
        <f>SUM(C17:I17)</f>
        <v>0</v>
      </c>
      <c r="L21" s="110" t="s">
        <v>80</v>
      </c>
      <c r="M21" s="116">
        <f>SUM(M17:P17)</f>
        <v>0</v>
      </c>
      <c r="N21" s="117">
        <f>SUM(Q17:T17)</f>
        <v>0</v>
      </c>
    </row>
    <row r="22" spans="2:35" ht="30" customHeight="1" x14ac:dyDescent="0.2">
      <c r="B22" s="111" t="s">
        <v>81</v>
      </c>
      <c r="C22" s="118">
        <f>SUM(C18:I18)</f>
        <v>0</v>
      </c>
      <c r="L22" s="111" t="s">
        <v>81</v>
      </c>
      <c r="M22" s="118">
        <f>SUM(M18:P18)</f>
        <v>0</v>
      </c>
      <c r="N22" s="119">
        <f>SUM(Q18:T18)</f>
        <v>0</v>
      </c>
    </row>
    <row r="24" spans="2:35" ht="30.75" customHeight="1" x14ac:dyDescent="0.2">
      <c r="B24" s="326" t="s">
        <v>103</v>
      </c>
      <c r="C24" s="327"/>
      <c r="D24" s="328"/>
      <c r="L24" s="326" t="s">
        <v>104</v>
      </c>
      <c r="M24" s="327"/>
      <c r="N24" s="328"/>
    </row>
  </sheetData>
  <dataConsolidate/>
  <mergeCells count="11">
    <mergeCell ref="B2:T2"/>
    <mergeCell ref="B24:D24"/>
    <mergeCell ref="L24:N24"/>
    <mergeCell ref="B4:I4"/>
    <mergeCell ref="L4:T4"/>
    <mergeCell ref="B6:I6"/>
    <mergeCell ref="B5:I5"/>
    <mergeCell ref="B7:I7"/>
    <mergeCell ref="L5:T5"/>
    <mergeCell ref="L6:T6"/>
    <mergeCell ref="L7:T7"/>
  </mergeCells>
  <conditionalFormatting sqref="C9:I9">
    <cfRule type="containsText" dxfId="2" priority="3" operator="containsText" text="n/a">
      <formula>NOT(ISERROR(SEARCH("n/a",C9)))</formula>
    </cfRule>
  </conditionalFormatting>
  <conditionalFormatting sqref="C10:I10 C12:I14 C16:I18">
    <cfRule type="expression" dxfId="1" priority="2">
      <formula>C$9="n/a"</formula>
    </cfRule>
  </conditionalFormatting>
  <conditionalFormatting sqref="Q9:T10 Q12:T14 Q16:T18">
    <cfRule type="expression" dxfId="0" priority="1">
      <formula>$T$10=0</formula>
    </cfRule>
  </conditionalFormatting>
  <hyperlinks>
    <hyperlink ref="B1" location="Overview!A1" display="Back to Overview" xr:uid="{00000000-0004-0000-0E00-000000000000}"/>
  </hyperlinks>
  <pageMargins left="0.70866141732283472" right="0.70866141732283472" top="0.74803149606299213" bottom="0.74803149606299213" header="0.31496062992125984" footer="0.31496062992125984"/>
  <pageSetup paperSize="9" scale="30" orientation="landscape" r:id="rId1"/>
  <headerFooter>
    <oddFooter>&amp;C&amp;1#&amp;"Calibri"&amp;12&amp;K008000Internal Use</oddFooter>
  </headerFooter>
  <ignoredErrors>
    <ignoredError sqref="G17:G18" formula="1"/>
    <ignoredError sqref="M14:T14 R13 C14:G14" unlockedFormula="1"/>
  </ignoredErrors>
  <drawing r:id="rId2"/>
  <extLst>
    <ext xmlns:x14="http://schemas.microsoft.com/office/spreadsheetml/2009/9/main" uri="{CCE6A557-97BC-4b89-ADB6-D9C93CAAB3DF}">
      <x14:dataValidations xmlns:xm="http://schemas.microsoft.com/office/excel/2006/main" count="2">
        <x14:dataValidation type="list" errorStyle="information" allowBlank="1" showInputMessage="1" showErrorMessage="1" promptTitle="Tariff selection" prompt="Choose tariff from drop down list" xr:uid="{00000000-0002-0000-0E00-000001000000}">
          <x14:formula1>
            <xm:f>'Annex 1 LV, HV and UMS charges'!$A$13:$A$44</xm:f>
          </x14:formula1>
          <xm:sqref>B10</xm:sqref>
        </x14:dataValidation>
        <x14:dataValidation type="list" errorStyle="information" allowBlank="1" showInputMessage="1" showErrorMessage="1" promptTitle="Choose site" prompt="Select the EHV site that you would like to calculate charges." xr:uid="{00000000-0002-0000-0E00-000000000000}">
          <x14:formula1>
            <xm:f>'Annex 2 Designated EHV charges'!$G$11:$G$12</xm:f>
          </x14:formula1>
          <xm:sqref>L10</xm:sqref>
        </x14:dataValidation>
      </x14:dataValidations>
    </ext>
  </extLst>
</worksheet>
</file>

<file path=docMetadata/LabelInfo.xml><?xml version="1.0" encoding="utf-8"?>
<clbl:labelList xmlns:clbl="http://schemas.microsoft.com/office/2020/mipLabelMetadata">
  <clbl:label id="{019c027e-33b7-45fc-a572-8ffa5d09ec36}" enabled="1" method="Standard" siteId="{031a09bc-a2bf-44df-888e-4e09355b7a24}" contentBits="2"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15</vt:i4>
      </vt:variant>
      <vt:variant>
        <vt:lpstr>Named Ranges</vt:lpstr>
      </vt:variant>
      <vt:variant>
        <vt:i4>18</vt:i4>
      </vt:variant>
    </vt:vector>
  </HeadingPairs>
  <TitlesOfParts>
    <vt:vector size="33" baseType="lpstr">
      <vt:lpstr>Overview</vt:lpstr>
      <vt:lpstr>Annex 1 LV, HV and UMS charges</vt:lpstr>
      <vt:lpstr>Annex 2 Designated EHV charges</vt:lpstr>
      <vt:lpstr>Annex 2a Import</vt:lpstr>
      <vt:lpstr>Annex 2b Export</vt:lpstr>
      <vt:lpstr>Annex 3 Preserved charges</vt:lpstr>
      <vt:lpstr>Annex 4 LDNO charges</vt:lpstr>
      <vt:lpstr>Annex 5 LLFs</vt:lpstr>
      <vt:lpstr>Annex 6 New or Amended EHV</vt:lpstr>
      <vt:lpstr>Annex 7 Pass-Through Costs</vt:lpstr>
      <vt:lpstr>Nodal prices</vt:lpstr>
      <vt:lpstr>SSC unit rate lookup</vt:lpstr>
      <vt:lpstr>Residual Charging Bands</vt:lpstr>
      <vt:lpstr>TNUoS Mapping</vt:lpstr>
      <vt:lpstr>Charge Calculator</vt:lpstr>
      <vt:lpstr>'Annex 1 LV, HV and UMS charges'!Print_Area</vt:lpstr>
      <vt:lpstr>'Annex 2 Designated EHV charges'!Print_Area</vt:lpstr>
      <vt:lpstr>'Annex 2a Import'!Print_Area</vt:lpstr>
      <vt:lpstr>'Annex 2b Export'!Print_Area</vt:lpstr>
      <vt:lpstr>'Annex 3 Preserved charges'!Print_Area</vt:lpstr>
      <vt:lpstr>'Annex 4 LDNO charges'!Print_Area</vt:lpstr>
      <vt:lpstr>'Annex 5 LLFs'!Print_Area</vt:lpstr>
      <vt:lpstr>'Annex 6 New or Amended EHV'!Print_Area</vt:lpstr>
      <vt:lpstr>'Annex 7 Pass-Through Costs'!Print_Area</vt:lpstr>
      <vt:lpstr>'Nodal prices'!Print_Area</vt:lpstr>
      <vt:lpstr>'Annex 1 LV, HV and UMS charges'!Print_Titles</vt:lpstr>
      <vt:lpstr>'Annex 2 Designated EHV charges'!Print_Titles</vt:lpstr>
      <vt:lpstr>'Annex 2a Import'!Print_Titles</vt:lpstr>
      <vt:lpstr>'Annex 2b Export'!Print_Titles</vt:lpstr>
      <vt:lpstr>'Annex 6 New or Amended EHV'!Print_Titles</vt:lpstr>
      <vt:lpstr>'Annex 7 Pass-Through Costs'!Print_Titles</vt:lpstr>
      <vt:lpstr>'Nodal prices'!Print_Titles</vt:lpstr>
      <vt:lpstr>'SSC unit rate lookup'!Print_Titles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2025-12-30T10:10:53Z</dcterms:created>
  <dcterms:modified xsi:type="dcterms:W3CDTF">2026-01-12T16:44:20Z</dcterms:modified>
</cp:coreProperties>
</file>