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32C4EBFA-EBEF-4D9B-BC30-7634830AD8A8}"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charges'!$A$9:$P$11</definedName>
    <definedName name="_xlnm._FilterDatabase" localSheetId="3" hidden="1">'Annex 2a Import'!$A$4:$P$6</definedName>
    <definedName name="_xlnm._FilterDatabase" localSheetId="6" hidden="1">'Annex 4 LDNO charges'!$A$11:$J$201</definedName>
    <definedName name="_xlnm._FilterDatabase" localSheetId="9" hidden="1">'Annex 7 Pass-Through Costs'!$A$4:$E$4</definedName>
    <definedName name="_xlnm._FilterDatabase" localSheetId="10" hidden="1">'Nodal prices'!$A$4:$D$6</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charges'!$A$2:$P$11</definedName>
    <definedName name="_xlnm.Print_Area" localSheetId="3">'Annex 2a Import'!$A$2:$H$6</definedName>
    <definedName name="_xlnm.Print_Area" localSheetId="4">'Annex 2b Export'!$A$2:$H$6</definedName>
    <definedName name="_xlnm.Print_Area" localSheetId="5">'Annex 3 Preserved charges'!$A$2:$J$17</definedName>
    <definedName name="_xlnm.Print_Area" localSheetId="6">'Annex 4 LDNO charges'!$A$2:$J$201</definedName>
    <definedName name="_xlnm.Print_Area" localSheetId="7">'Annex 5 LLFs'!$A$2:$G$47</definedName>
    <definedName name="_xlnm.Print_Area" localSheetId="8">'Annex 6 New or Amended EHV'!$A$2:$S$11</definedName>
    <definedName name="_xlnm.Print_Area" localSheetId="9">'Annex 7 Pass-Through Costs'!$A$2:$E$164</definedName>
    <definedName name="_xlnm.Print_Area" localSheetId="10">'Nodal prices'!$A$2:$D$6</definedName>
    <definedName name="_xlnm.Print_Titles" localSheetId="1">'Annex 1 LV, HV and UMS charges'!$2:$11</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7">'Annex 5 LLFs'!$15:$15</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charges'!$A$2:$I$11</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EHV'!$A$1:$P$11</definedName>
    <definedName name="Z_5032A364_B81A_48DA_88DA_AB3B86B47EE9_.wvu.PrintArea" localSheetId="9" hidden="1">'Annex 7 Pass-Through Costs'!$A$2:$D$5</definedName>
    <definedName name="Z_5032A364_B81A_48DA_88DA_AB3B86B47EE9_.wvu.PrintArea" localSheetId="10" hidden="1">'Nodal prices'!$A$2:$D$6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14" l="1" a="1"/>
  <c r="A5" i="14" s="1"/>
  <c r="A6" i="14" s="1" a="1"/>
  <c r="A6" i="14" s="1"/>
  <c r="A5" i="13" a="1"/>
  <c r="A5" i="13" s="1"/>
  <c r="T10" i="15"/>
  <c r="S10" i="15"/>
  <c r="R10" i="15"/>
  <c r="Q10" i="15"/>
  <c r="P10" i="15"/>
  <c r="O10" i="15"/>
  <c r="N10" i="15"/>
  <c r="M10" i="15"/>
  <c r="D9" i="15"/>
  <c r="E9" i="15"/>
  <c r="F9" i="15"/>
  <c r="G9" i="15"/>
  <c r="H9" i="15"/>
  <c r="I9" i="15"/>
  <c r="C9" i="15"/>
  <c r="B6" i="24"/>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A6" i="13" l="1" a="1"/>
  <c r="A6" i="13" s="1"/>
  <c r="C5" i="24"/>
  <c r="B5" i="24"/>
  <c r="A2" i="27" l="1"/>
  <c r="A2" i="14" l="1"/>
  <c r="A2" i="13"/>
  <c r="A2" i="12" l="1"/>
  <c r="B37" i="27"/>
  <c r="B36" i="27"/>
  <c r="B35" i="27"/>
  <c r="B34" i="27"/>
  <c r="B33" i="27"/>
  <c r="B32" i="27"/>
  <c r="B31" i="27"/>
  <c r="B30" i="27"/>
  <c r="B29" i="27"/>
  <c r="B23" i="27"/>
  <c r="B18" i="27"/>
  <c r="B13" i="27"/>
  <c r="B12" i="27"/>
  <c r="B7" i="27"/>
  <c r="A2" i="26"/>
  <c r="A2" i="24" l="1"/>
  <c r="E12" i="15" l="1"/>
  <c r="D12" i="15"/>
  <c r="C12" i="15"/>
  <c r="B13" i="1" l="1"/>
  <c r="I14" i="15" l="1"/>
  <c r="H14" i="15"/>
  <c r="B2" i="15" l="1"/>
  <c r="A2" i="7"/>
  <c r="A9"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G5" i="14" l="1"/>
  <c r="E5" i="14"/>
  <c r="F5" i="14"/>
  <c r="H5" i="14"/>
  <c r="E5" i="13"/>
  <c r="H5" i="13"/>
  <c r="F5" i="13"/>
  <c r="G5" i="13"/>
  <c r="D5" i="14"/>
  <c r="B5" i="14"/>
  <c r="C5" i="14"/>
  <c r="D5" i="13"/>
  <c r="C5" i="13"/>
  <c r="B5" i="13"/>
  <c r="E6" i="14" l="1"/>
  <c r="F6" i="14"/>
  <c r="G6" i="14"/>
  <c r="H6" i="14"/>
  <c r="E6" i="13"/>
  <c r="F6" i="13"/>
  <c r="G6" i="13"/>
  <c r="H6" i="13"/>
  <c r="D6" i="14"/>
  <c r="B6" i="14"/>
  <c r="C6" i="14"/>
  <c r="B6" i="13"/>
  <c r="C6" i="13"/>
  <c r="D6" i="13"/>
  <c r="R13" i="15"/>
  <c r="R14" i="15" s="1"/>
  <c r="N14" i="15"/>
  <c r="O14" i="15"/>
  <c r="P14" i="15"/>
  <c r="Q14" i="15"/>
  <c r="S14" i="15"/>
  <c r="T14" i="15"/>
  <c r="M14" i="15"/>
  <c r="Q17" i="15"/>
  <c r="P17" i="15"/>
  <c r="O17" i="15"/>
  <c r="N17" i="15"/>
  <c r="M17" i="15"/>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 r="A7" i="14" l="1" a="1"/>
  <c r="A7" i="14" s="1"/>
  <c r="A8" i="14" s="1" a="1"/>
  <c r="A8" i="14" s="1"/>
  <c r="A9" i="14" s="1" a="1"/>
  <c r="A9" i="14" s="1"/>
  <c r="A10" i="14" s="1" a="1"/>
  <c r="A10" i="14" s="1"/>
  <c r="A11" i="14" l="1" a="1"/>
  <c r="A11" i="14" s="1"/>
  <c r="A12" i="14" s="1" a="1"/>
  <c r="A12" i="14" s="1"/>
  <c r="A13" i="14" l="1" a="1"/>
  <c r="A13" i="14" s="1"/>
  <c r="A14" i="14" s="1" a="1"/>
  <c r="A14" i="14" s="1"/>
  <c r="A15" i="14" s="1" a="1"/>
  <c r="A15" i="14" s="1"/>
  <c r="A16" i="14" s="1" a="1"/>
  <c r="A16" i="14" s="1"/>
  <c r="A17" i="14" s="1" a="1"/>
  <c r="A17" i="14" s="1"/>
  <c r="A18" i="14" s="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51" i="14" s="1" a="1"/>
  <c r="A51" i="14" s="1"/>
  <c r="A52" i="14" s="1" a="1"/>
  <c r="A52" i="14" s="1"/>
  <c r="A53" i="14" s="1" a="1"/>
  <c r="A53" i="14" s="1"/>
  <c r="A54" i="14" s="1" a="1"/>
  <c r="A54" i="14" s="1"/>
  <c r="A55" i="14" s="1" a="1"/>
  <c r="A55" i="14" s="1"/>
  <c r="A56" i="14" s="1" a="1"/>
  <c r="A56" i="14" s="1"/>
  <c r="A57" i="14" s="1" a="1"/>
  <c r="A57" i="14" s="1"/>
  <c r="A58" i="14" s="1" a="1"/>
  <c r="A58" i="14" s="1"/>
  <c r="A59" i="14" s="1" a="1"/>
  <c r="A59" i="14" s="1"/>
  <c r="A60" i="14" s="1" a="1"/>
  <c r="A60" i="14" s="1"/>
  <c r="A61" i="14" s="1" a="1"/>
  <c r="A61" i="14" s="1"/>
  <c r="A62" i="14" s="1" a="1"/>
  <c r="A62" i="14" s="1"/>
  <c r="A63" i="14" s="1" a="1"/>
  <c r="A63" i="14" s="1"/>
  <c r="A64" i="14" s="1" a="1"/>
  <c r="A64" i="14" s="1"/>
  <c r="A65" i="14" s="1" a="1"/>
  <c r="A65" i="14" s="1"/>
  <c r="A66" i="14" s="1" a="1"/>
  <c r="A66" i="14" s="1"/>
  <c r="A67" i="14" s="1" a="1"/>
  <c r="A67" i="14" s="1"/>
  <c r="A68" i="14" s="1" a="1"/>
  <c r="A68" i="14" s="1"/>
  <c r="A69" i="14" s="1" a="1"/>
  <c r="A69" i="14" s="1"/>
  <c r="A70" i="14" s="1" a="1"/>
  <c r="A70" i="14" s="1"/>
  <c r="A71" i="14" s="1" a="1"/>
  <c r="A71" i="14" s="1"/>
  <c r="A72" i="14" s="1" a="1"/>
  <c r="A72" i="14" s="1"/>
  <c r="A73" i="14" s="1" a="1"/>
  <c r="A73" i="14" s="1"/>
  <c r="A74" i="14" s="1" a="1"/>
  <c r="A74" i="14" s="1"/>
  <c r="A75" i="14" s="1" a="1"/>
  <c r="A75" i="14" s="1"/>
  <c r="A76" i="14" s="1" a="1"/>
  <c r="A76" i="14" s="1"/>
  <c r="A77" i="14" s="1" a="1"/>
  <c r="A77" i="14" s="1"/>
  <c r="A78" i="14" s="1" a="1"/>
  <c r="A78" i="14" s="1"/>
  <c r="A79" i="14" s="1" a="1"/>
  <c r="A79" i="14" s="1"/>
  <c r="A80" i="14" s="1" a="1"/>
  <c r="A80" i="14" s="1"/>
  <c r="A81" i="14" s="1" a="1"/>
  <c r="A81" i="14" s="1"/>
  <c r="A82" i="14" s="1" a="1"/>
  <c r="A82" i="14" s="1"/>
  <c r="A83" i="14" s="1" a="1"/>
  <c r="A83" i="14" s="1"/>
  <c r="A84" i="14" s="1" a="1"/>
  <c r="A84" i="14" s="1"/>
  <c r="A85" i="14" s="1" a="1"/>
  <c r="A85" i="14" s="1"/>
  <c r="A86" i="14" s="1" a="1"/>
  <c r="A86" i="14" s="1"/>
  <c r="A87" i="14" s="1" a="1"/>
  <c r="A87" i="14" s="1"/>
  <c r="A88" i="14" s="1" a="1"/>
  <c r="A88" i="14" s="1"/>
  <c r="A89" i="14" s="1" a="1"/>
  <c r="A89" i="14" s="1"/>
  <c r="A90" i="14" s="1" a="1"/>
  <c r="A90" i="14" s="1"/>
  <c r="A91" i="14" s="1" a="1"/>
  <c r="A91" i="14" s="1"/>
  <c r="A92" i="14" s="1" a="1"/>
  <c r="A92" i="14" s="1"/>
  <c r="A93" i="14" s="1" a="1"/>
  <c r="A93" i="14" s="1"/>
  <c r="A94" i="14" s="1" a="1"/>
  <c r="A94" i="14" s="1"/>
  <c r="A95" i="14" s="1" a="1"/>
  <c r="A95" i="14" s="1"/>
  <c r="A96" i="14" s="1" a="1"/>
  <c r="A96" i="14" s="1"/>
  <c r="A97" i="14" s="1" a="1"/>
  <c r="A97" i="14" s="1"/>
  <c r="A98" i="14" s="1" a="1"/>
  <c r="A98" i="14" s="1"/>
  <c r="A99" i="14" s="1" a="1"/>
  <c r="A99" i="14" s="1"/>
  <c r="A100" i="14" s="1" a="1"/>
  <c r="A100" i="14" s="1"/>
  <c r="A101" i="14" s="1" a="1"/>
  <c r="A101" i="14" s="1"/>
  <c r="A102" i="14" s="1" a="1"/>
  <c r="A102" i="14" s="1"/>
  <c r="A103" i="14" s="1" a="1"/>
  <c r="A103" i="14" s="1"/>
  <c r="A104" i="14" s="1" a="1"/>
  <c r="A104" i="14" s="1"/>
  <c r="A105" i="14" s="1" a="1"/>
  <c r="A105" i="14" s="1"/>
  <c r="A106" i="14" s="1" a="1"/>
  <c r="A106" i="14" s="1"/>
  <c r="A107" i="14" s="1" a="1"/>
  <c r="A107" i="14" s="1"/>
  <c r="A108" i="14" s="1" a="1"/>
  <c r="A108" i="14" s="1"/>
  <c r="A109" i="14" s="1" a="1"/>
  <c r="A109" i="14" s="1"/>
  <c r="A110" i="14" s="1" a="1"/>
  <c r="A110" i="14" s="1"/>
  <c r="A111" i="14" s="1" a="1"/>
  <c r="A111" i="14" s="1"/>
  <c r="A112" i="14" s="1" a="1"/>
  <c r="A112" i="14" s="1"/>
  <c r="A113" i="14" s="1" a="1"/>
  <c r="A113" i="14" s="1"/>
  <c r="A114" i="14" s="1" a="1"/>
  <c r="A114" i="14" s="1"/>
  <c r="A115" i="14" s="1" a="1"/>
  <c r="A115" i="14" s="1"/>
  <c r="A116" i="14" s="1" a="1"/>
  <c r="A116" i="14" s="1"/>
  <c r="A117" i="14" s="1" a="1"/>
  <c r="A117" i="14" s="1"/>
  <c r="A118" i="14" s="1" a="1"/>
  <c r="A118" i="14" s="1"/>
  <c r="A119" i="14" s="1" a="1"/>
  <c r="A119" i="14" s="1"/>
  <c r="A120" i="14" s="1" a="1"/>
  <c r="A120" i="14" s="1"/>
  <c r="A121" i="14" s="1" a="1"/>
  <c r="A121" i="14" s="1"/>
  <c r="A122" i="14" s="1" a="1"/>
  <c r="A122" i="14" s="1"/>
  <c r="A123" i="14" s="1" a="1"/>
  <c r="A123" i="14" s="1"/>
  <c r="A124" i="14" s="1" a="1"/>
  <c r="A124" i="14" s="1"/>
  <c r="A125" i="14" s="1" a="1"/>
  <c r="A125" i="14" s="1"/>
  <c r="A126" i="14" s="1" a="1"/>
  <c r="A126" i="14" s="1"/>
  <c r="A127" i="14" s="1" a="1"/>
  <c r="A127" i="14" s="1"/>
  <c r="A7" i="13" l="1" a="1"/>
  <c r="A7" i="13" s="1"/>
  <c r="D7" i="13" l="1"/>
  <c r="E7" i="13"/>
  <c r="B7" i="13"/>
  <c r="H7" i="13"/>
  <c r="F7" i="13"/>
  <c r="C7" i="13"/>
  <c r="G7" i="13"/>
  <c r="A8" i="13" a="1"/>
  <c r="A8" i="13" s="1"/>
  <c r="G8" i="13" l="1"/>
  <c r="C8" i="13"/>
  <c r="F8" i="13"/>
  <c r="D8" i="13"/>
  <c r="E8" i="13"/>
  <c r="B8" i="13"/>
  <c r="H8" i="13"/>
  <c r="A9" i="13" a="1"/>
  <c r="A9" i="13" s="1"/>
  <c r="E9" i="13" l="1"/>
  <c r="C9" i="13"/>
  <c r="H9" i="13"/>
  <c r="F9" i="13"/>
  <c r="D9" i="13"/>
  <c r="G9" i="13"/>
  <c r="B9" i="13"/>
  <c r="A10" i="13" a="1"/>
  <c r="A10" i="13" s="1"/>
  <c r="E10" i="13" l="1"/>
  <c r="D10" i="13"/>
  <c r="H10" i="13"/>
  <c r="C10" i="13"/>
  <c r="F10" i="13"/>
  <c r="G10" i="13"/>
  <c r="B10" i="13"/>
  <c r="A11" i="13" a="1"/>
  <c r="A11" i="13" s="1"/>
  <c r="G11" i="13" l="1"/>
  <c r="H11" i="13"/>
  <c r="B11" i="13"/>
  <c r="F11" i="13"/>
  <c r="C11" i="13"/>
  <c r="D11" i="13"/>
  <c r="E11" i="13"/>
  <c r="A12" i="13" a="1"/>
  <c r="A12" i="13" s="1"/>
  <c r="H12" i="13" l="1"/>
  <c r="B12" i="13"/>
  <c r="G12" i="13"/>
  <c r="E12" i="13"/>
  <c r="C12" i="13"/>
  <c r="D12" i="13"/>
  <c r="F12" i="13"/>
  <c r="A13" i="13" a="1"/>
  <c r="A13" i="13" s="1"/>
  <c r="C13" i="13" l="1"/>
  <c r="E13" i="13"/>
  <c r="B13" i="13"/>
  <c r="G13" i="13"/>
  <c r="H13" i="13"/>
  <c r="F13" i="13"/>
  <c r="D13" i="13"/>
  <c r="A14" i="13" a="1"/>
  <c r="A14" i="13" s="1"/>
  <c r="E14" i="13" l="1"/>
  <c r="F14" i="13"/>
  <c r="G14" i="13"/>
  <c r="B14" i="13"/>
  <c r="H14" i="13"/>
  <c r="C14" i="13"/>
  <c r="D14" i="13"/>
  <c r="A15" i="13" a="1"/>
  <c r="A15" i="13" s="1"/>
  <c r="G15" i="13" l="1"/>
  <c r="H15" i="13"/>
  <c r="E15" i="13"/>
  <c r="C15" i="13"/>
  <c r="D15" i="13"/>
  <c r="B15" i="13"/>
  <c r="F15" i="13"/>
  <c r="A16" i="13" a="1"/>
  <c r="A16" i="13" s="1"/>
  <c r="B16" i="13" l="1"/>
  <c r="E16" i="13"/>
  <c r="F16" i="13"/>
  <c r="G16" i="13"/>
  <c r="H16" i="13"/>
  <c r="C16" i="13"/>
  <c r="D16" i="13"/>
  <c r="A17" i="13" a="1"/>
  <c r="A17" i="13" s="1"/>
  <c r="F17" i="13" l="1"/>
  <c r="C17" i="13"/>
  <c r="G17" i="13"/>
  <c r="H17" i="13"/>
  <c r="E17" i="13"/>
  <c r="B17" i="13"/>
  <c r="D17" i="13"/>
  <c r="A18" i="13" a="1"/>
  <c r="A18" i="13" s="1"/>
  <c r="F18" i="13" l="1"/>
  <c r="C18" i="13"/>
  <c r="G18" i="13"/>
  <c r="D18" i="13"/>
  <c r="E18" i="13"/>
  <c r="B18" i="13"/>
  <c r="H18" i="13"/>
  <c r="A19" i="13" a="1"/>
  <c r="A19" i="13" s="1"/>
  <c r="H19" i="13" l="1"/>
  <c r="G19" i="13"/>
  <c r="D19" i="13"/>
  <c r="C19" i="13"/>
  <c r="E19" i="13"/>
  <c r="B19" i="13"/>
  <c r="F19" i="13"/>
  <c r="A20" i="13" a="1"/>
  <c r="A20" i="13" s="1"/>
  <c r="G20" i="13" l="1"/>
  <c r="D20" i="13"/>
  <c r="H20" i="13"/>
  <c r="B20" i="13"/>
  <c r="C20" i="13"/>
  <c r="E20" i="13"/>
  <c r="F20" i="13"/>
  <c r="A21" i="13" a="1"/>
  <c r="A21" i="13" s="1"/>
  <c r="E21" i="13" l="1"/>
  <c r="D21" i="13"/>
  <c r="C21" i="13"/>
  <c r="F21" i="13"/>
  <c r="B21" i="13"/>
  <c r="H21" i="13"/>
  <c r="G21" i="13"/>
  <c r="A22" i="13" a="1"/>
  <c r="A22" i="13" s="1"/>
  <c r="H22" i="13" l="1"/>
  <c r="C22" i="13"/>
  <c r="F22" i="13"/>
  <c r="G22" i="13"/>
  <c r="E22" i="13"/>
  <c r="B22" i="13"/>
  <c r="D22" i="13"/>
  <c r="A23" i="13" a="1"/>
  <c r="A23" i="13" s="1"/>
  <c r="A24" i="13" l="1" a="1"/>
  <c r="A24" i="13" s="1"/>
  <c r="G23" i="13"/>
  <c r="E23" i="13"/>
  <c r="B23" i="13"/>
  <c r="D23" i="13"/>
  <c r="H23" i="13"/>
  <c r="C23" i="13"/>
  <c r="F23" i="13"/>
  <c r="H24" i="13" l="1"/>
  <c r="E24" i="13"/>
  <c r="F24" i="13"/>
  <c r="B24" i="13"/>
  <c r="C24" i="13"/>
  <c r="G24" i="13"/>
  <c r="D24" i="13"/>
  <c r="A25" i="13" a="1"/>
  <c r="A25" i="13" s="1"/>
  <c r="E25" i="13" l="1"/>
  <c r="F25" i="13"/>
  <c r="G25" i="13"/>
  <c r="H25" i="13"/>
  <c r="B25" i="13"/>
  <c r="D25" i="13"/>
  <c r="C25" i="13"/>
  <c r="A26" i="13" a="1"/>
  <c r="A26" i="13" s="1"/>
  <c r="H26" i="13" l="1"/>
  <c r="B26" i="13"/>
  <c r="C26" i="13"/>
  <c r="D26" i="13"/>
  <c r="E26" i="13"/>
  <c r="F26" i="13"/>
  <c r="G26" i="13"/>
  <c r="A27" i="13" a="1"/>
  <c r="A27" i="13" s="1"/>
  <c r="F27" i="13" l="1"/>
  <c r="D27" i="13"/>
  <c r="B27" i="13"/>
  <c r="G27" i="13"/>
  <c r="E27" i="13"/>
  <c r="C27" i="13"/>
  <c r="H27" i="13"/>
  <c r="A28" i="13" a="1"/>
  <c r="A28" i="13" s="1"/>
  <c r="H28" i="13" l="1"/>
  <c r="B28" i="13"/>
  <c r="E28" i="13"/>
  <c r="C28" i="13"/>
  <c r="D28" i="13"/>
  <c r="F28" i="13"/>
  <c r="G28" i="13"/>
  <c r="A29" i="13" a="1"/>
  <c r="A29" i="13" s="1"/>
  <c r="F29" i="13" l="1"/>
  <c r="G29" i="13"/>
  <c r="H29" i="13"/>
  <c r="D29" i="13"/>
  <c r="C29" i="13"/>
  <c r="E29" i="13"/>
  <c r="B29" i="13"/>
  <c r="A30" i="13" a="1"/>
  <c r="A30" i="13" s="1"/>
  <c r="B30" i="13" l="1"/>
  <c r="D30" i="13"/>
  <c r="C30" i="13"/>
  <c r="E30" i="13"/>
  <c r="F30" i="13"/>
  <c r="H30" i="13"/>
  <c r="G30" i="13"/>
  <c r="A31" i="13" a="1"/>
  <c r="A31" i="13" s="1"/>
  <c r="E31" i="13" l="1"/>
  <c r="C31" i="13"/>
  <c r="F31" i="13"/>
  <c r="G31" i="13"/>
  <c r="H31" i="13"/>
  <c r="D31" i="13"/>
  <c r="B31" i="13"/>
  <c r="A32" i="13" a="1"/>
  <c r="A32" i="13" s="1"/>
  <c r="C32" i="13" l="1"/>
  <c r="G32" i="13"/>
  <c r="B32" i="13"/>
  <c r="D32" i="13"/>
  <c r="F32" i="13"/>
  <c r="E32" i="13"/>
  <c r="H32" i="13"/>
  <c r="A33" i="13" a="1"/>
  <c r="A33" i="13" s="1"/>
  <c r="H33" i="13" l="1"/>
  <c r="E33" i="13"/>
  <c r="G33" i="13"/>
  <c r="C33" i="13"/>
  <c r="D33" i="13"/>
  <c r="F33" i="13"/>
  <c r="B33" i="13"/>
  <c r="A34" i="13" a="1"/>
  <c r="A34" i="13" s="1"/>
  <c r="H34" i="13" l="1"/>
  <c r="C34" i="13"/>
  <c r="B34" i="13"/>
  <c r="E34" i="13"/>
  <c r="F34" i="13"/>
  <c r="D34" i="13"/>
  <c r="G34" i="13"/>
  <c r="A35" i="13" a="1"/>
  <c r="A35" i="13" s="1"/>
  <c r="C35" i="13" l="1"/>
  <c r="G35" i="13"/>
  <c r="F35" i="13"/>
  <c r="B35" i="13"/>
  <c r="E35" i="13"/>
  <c r="H35" i="13"/>
  <c r="D35" i="13"/>
  <c r="A36" i="13" a="1"/>
  <c r="A36" i="13" s="1"/>
  <c r="G36" i="13" l="1"/>
  <c r="B36" i="13"/>
  <c r="C36" i="13"/>
  <c r="E36" i="13"/>
  <c r="D36" i="13"/>
  <c r="F36" i="13"/>
  <c r="H36" i="13"/>
  <c r="A37" i="13" a="1"/>
  <c r="A37" i="13" s="1"/>
  <c r="H37" i="13" l="1"/>
  <c r="E37" i="13"/>
  <c r="C37" i="13"/>
  <c r="B37" i="13"/>
  <c r="G37" i="13"/>
  <c r="F37" i="13"/>
  <c r="D37" i="13"/>
  <c r="A38" i="13" a="1"/>
  <c r="A38" i="13" s="1"/>
  <c r="H38" i="13" l="1"/>
  <c r="G38" i="13"/>
  <c r="B38" i="13"/>
  <c r="C38" i="13"/>
  <c r="F38" i="13"/>
  <c r="D38" i="13"/>
  <c r="E38" i="13"/>
  <c r="A39" i="13" a="1"/>
  <c r="A39" i="13" s="1"/>
  <c r="C39" i="13" l="1"/>
  <c r="F39" i="13"/>
  <c r="H39" i="13"/>
  <c r="G39" i="13"/>
  <c r="D39" i="13"/>
  <c r="E39" i="13"/>
  <c r="B39" i="13"/>
  <c r="A40" i="13" a="1"/>
  <c r="A40" i="13" s="1"/>
  <c r="D40" i="13" l="1"/>
  <c r="B40" i="13"/>
  <c r="E40" i="13"/>
  <c r="F40" i="13"/>
  <c r="H40" i="13"/>
  <c r="G40" i="13"/>
  <c r="C40" i="13"/>
  <c r="A41" i="13" a="1"/>
  <c r="A41" i="13" s="1"/>
  <c r="F41" i="13" l="1"/>
  <c r="B41" i="13"/>
  <c r="E41" i="13"/>
  <c r="C41" i="13"/>
  <c r="D41" i="13"/>
  <c r="G41" i="13"/>
  <c r="H41" i="13"/>
  <c r="A42" i="13" a="1"/>
  <c r="A42" i="13" s="1"/>
  <c r="D42" i="13" l="1"/>
  <c r="B42" i="13"/>
  <c r="C42" i="13"/>
  <c r="E42" i="13"/>
  <c r="F42" i="13"/>
  <c r="G42" i="13"/>
  <c r="H42" i="13"/>
  <c r="A43" i="13" a="1"/>
  <c r="A43" i="13" s="1"/>
  <c r="F43" i="13" l="1"/>
  <c r="G43" i="13"/>
  <c r="D43" i="13"/>
  <c r="C43" i="13"/>
  <c r="E43" i="13"/>
  <c r="H43" i="13"/>
  <c r="B43" i="13"/>
  <c r="A44" i="13" a="1"/>
  <c r="A44" i="13" s="1"/>
  <c r="G44" i="13" l="1"/>
  <c r="E44" i="13"/>
  <c r="F44" i="13"/>
  <c r="H44" i="13"/>
  <c r="D44" i="13"/>
  <c r="B44" i="13"/>
  <c r="C44" i="13"/>
  <c r="A45" i="13" a="1"/>
  <c r="A45" i="13" s="1"/>
  <c r="C45" i="13" l="1"/>
  <c r="B45" i="13"/>
  <c r="D45" i="13"/>
  <c r="H45" i="13"/>
  <c r="E45" i="13"/>
  <c r="F45" i="13"/>
  <c r="G45" i="13"/>
  <c r="A46" i="13" a="1"/>
  <c r="A46" i="13" s="1"/>
  <c r="B46" i="13" l="1"/>
  <c r="C46" i="13"/>
  <c r="D46" i="13"/>
  <c r="G46" i="13"/>
  <c r="E46" i="13"/>
  <c r="F46" i="13"/>
  <c r="H46" i="13"/>
  <c r="A47" i="13" a="1"/>
  <c r="A47" i="13" s="1"/>
  <c r="H47" i="13" l="1"/>
  <c r="C47" i="13"/>
  <c r="B47" i="13"/>
  <c r="E47" i="13"/>
  <c r="D47" i="13"/>
  <c r="F47" i="13"/>
  <c r="G47" i="13"/>
  <c r="A48" i="13" a="1"/>
  <c r="A48" i="13" s="1"/>
  <c r="E48" i="13" l="1"/>
  <c r="F48" i="13"/>
  <c r="D48" i="13"/>
  <c r="B48" i="13"/>
  <c r="C48" i="13"/>
  <c r="H48" i="13"/>
  <c r="G48" i="13"/>
  <c r="A49" i="13" a="1"/>
  <c r="A49" i="13" s="1"/>
  <c r="F49" i="13" l="1"/>
  <c r="E49" i="13"/>
  <c r="G49" i="13"/>
  <c r="H49" i="13"/>
  <c r="B49" i="13"/>
  <c r="D49" i="13"/>
  <c r="C49" i="13"/>
  <c r="A50" i="13" a="1"/>
  <c r="A50" i="13" s="1"/>
  <c r="E50" i="13" l="1"/>
  <c r="D50" i="13"/>
  <c r="F50" i="13"/>
  <c r="B50" i="13"/>
  <c r="H50" i="13"/>
  <c r="G50" i="13"/>
  <c r="C50"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<sst xmlns="http://schemas.openxmlformats.org/spreadsheetml/2006/main" count="2758" uniqueCount="829">
  <si>
    <t>Geographical name</t>
  </si>
  <si>
    <t>Notes:</t>
  </si>
  <si>
    <t>Period 1</t>
  </si>
  <si>
    <t>Period 2</t>
  </si>
  <si>
    <t>Period 3</t>
  </si>
  <si>
    <t>Period 4</t>
  </si>
  <si>
    <t>Site</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</si>
  <si>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</si>
  <si>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</si>
  <si>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</si>
  <si>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</si>
  <si>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</si>
  <si>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</si>
  <si>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</si>
  <si>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</si>
  <si>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</si>
  <si>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</si>
  <si>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</si>
  <si>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</si>
  <si>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</si>
  <si>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</si>
  <si>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</si>
  <si>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</si>
  <si>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</si>
  <si>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</si>
  <si>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</si>
  <si>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</si>
  <si>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</si>
  <si>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</si>
  <si>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</si>
  <si>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</si>
  <si>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</si>
  <si>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</si>
  <si>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</si>
  <si>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</si>
  <si>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</si>
  <si>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</si>
  <si>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</si>
  <si>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</si>
  <si>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</si>
  <si>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</si>
  <si>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</si>
  <si>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</si>
  <si>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</si>
  <si>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</si>
  <si>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</si>
  <si>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</si>
  <si>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</si>
  <si>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</si>
  <si>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</si>
  <si>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</si>
  <si>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</si>
  <si>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</si>
  <si>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</si>
  <si>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</si>
  <si>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</si>
  <si>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</si>
  <si>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</si>
  <si>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</si>
  <si>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</si>
  <si>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</si>
  <si>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</si>
  <si>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</si>
  <si>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</si>
  <si>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</si>
  <si>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</si>
  <si>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</si>
  <si>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</si>
  <si>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</si>
  <si>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</si>
  <si>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</si>
  <si>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</si>
  <si>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</si>
  <si>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</si>
  <si>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</si>
  <si>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</si>
  <si>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</si>
  <si>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</si>
  <si>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</si>
  <si>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</si>
  <si>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</si>
  <si>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</si>
  <si>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</si>
  <si>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</si>
  <si>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</si>
  <si>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</si>
  <si>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</si>
  <si>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</si>
  <si>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</si>
  <si>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</si>
  <si>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</si>
  <si>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</si>
  <si>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</si>
  <si>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</si>
  <si>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</si>
  <si>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</si>
  <si>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</si>
  <si>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</si>
  <si>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</si>
  <si>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</si>
  <si>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</si>
  <si>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</si>
  <si>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</si>
  <si>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</si>
  <si>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</si>
  <si>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</si>
  <si>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</si>
  <si>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</si>
  <si>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</si>
  <si>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</si>
  <si>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</si>
  <si>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</si>
  <si>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</si>
  <si>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</si>
  <si>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</si>
  <si>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</si>
  <si>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</si>
  <si>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</si>
  <si>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</si>
  <si>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</si>
  <si>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</si>
  <si>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</si>
  <si>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</si>
  <si>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</si>
  <si>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</si>
  <si>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</si>
  <si>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</si>
  <si>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</si>
  <si>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</si>
  <si>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</si>
  <si>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</si>
  <si>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</si>
  <si>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</si>
  <si>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</si>
  <si>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</si>
  <si>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</si>
  <si>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</si>
  <si>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</si>
  <si>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</si>
  <si>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</si>
  <si>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</si>
  <si>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</si>
  <si>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</si>
  <si>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</si>
  <si>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</si>
  <si>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</si>
  <si>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</si>
  <si>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</si>
  <si>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</si>
  <si>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</si>
  <si>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</si>
  <si>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</si>
  <si>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</si>
  <si>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</si>
  <si>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</si>
  <si>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</si>
  <si>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</si>
  <si>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</si>
  <si>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</si>
  <si>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</si>
  <si>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</si>
  <si>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</si>
  <si>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</si>
  <si>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</si>
  <si>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</si>
  <si>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</si>
  <si>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</si>
  <si>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</si>
  <si>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</si>
  <si>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</si>
  <si>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</si>
  <si>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</si>
  <si>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</si>
  <si>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</si>
  <si>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</si>
  <si>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</si>
  <si>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</si>
  <si>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</si>
  <si>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</si>
  <si>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</si>
  <si>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</si>
  <si>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</si>
  <si>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</si>
  <si>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</si>
  <si>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</si>
  <si>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</si>
  <si>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</si>
  <si>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</si>
  <si>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</si>
  <si>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</si>
  <si>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</si>
  <si>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</si>
  <si>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</si>
  <si>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</si>
  <si>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</si>
  <si>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</si>
  <si>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</si>
  <si>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</si>
  <si>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</si>
  <si>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</si>
  <si>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</si>
  <si>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</si>
  <si>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</si>
  <si>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</si>
  <si>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</si>
  <si>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</si>
  <si>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</si>
  <si>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</si>
  <si>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</si>
  <si>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</si>
  <si>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</si>
  <si>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</si>
  <si>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</si>
  <si>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</si>
  <si>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</si>
  <si>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</si>
  <si>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</si>
  <si>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</si>
  <si>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</si>
  <si>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</si>
  <si>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</si>
  <si>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</si>
  <si>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</si>
  <si>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</si>
  <si>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</si>
  <si>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</si>
  <si>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</si>
  <si>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</si>
  <si>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</si>
  <si>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</si>
  <si>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</si>
  <si>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</si>
  <si>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</si>
  <si>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</si>
  <si>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</si>
  <si>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</si>
  <si>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</si>
  <si>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</si>
  <si>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</si>
  <si>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</si>
  <si>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</si>
  <si>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</si>
  <si>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</si>
  <si>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</si>
  <si>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</si>
  <si>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</si>
  <si>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</si>
  <si>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</si>
  <si>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</si>
  <si>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</si>
  <si>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</si>
  <si>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</si>
  <si>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</si>
  <si>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</si>
  <si>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</si>
  <si>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</si>
  <si>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</si>
  <si>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</si>
  <si>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</si>
  <si>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</si>
  <si>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</si>
  <si>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</si>
  <si>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</si>
  <si>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</si>
  <si>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</si>
  <si>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</si>
  <si>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</si>
  <si>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</si>
  <si>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</si>
  <si>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</si>
  <si>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</si>
  <si>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</si>
  <si>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</si>
  <si>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</si>
  <si>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</si>
  <si>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</si>
  <si>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</si>
  <si>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</si>
  <si>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</si>
  <si>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</si>
  <si>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</si>
  <si>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</si>
  <si>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</si>
  <si>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</si>
  <si>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</si>
  <si>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</si>
  <si>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</si>
  <si>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</si>
  <si>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</si>
  <si>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</si>
  <si>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</si>
  <si>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</si>
  <si>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</si>
  <si>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</si>
  <si>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</si>
  <si>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</si>
  <si>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</si>
  <si>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</si>
  <si>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</si>
  <si>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</si>
  <si>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</si>
  <si>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</si>
  <si>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</si>
  <si>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</si>
  <si>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</si>
  <si>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</si>
  <si>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</si>
  <si>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</si>
  <si>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</si>
  <si>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</si>
  <si>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</si>
  <si>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</si>
  <si>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</si>
  <si>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</si>
  <si>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</si>
  <si>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</si>
  <si>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</si>
  <si>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</si>
  <si>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</si>
  <si>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</si>
  <si>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</si>
  <si>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</si>
  <si>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</si>
  <si>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</si>
  <si>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</si>
  <si>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</si>
  <si>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</si>
  <si>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</si>
  <si>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</si>
  <si>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</si>
  <si>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</si>
  <si>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</si>
  <si>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</si>
  <si>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</si>
  <si>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</si>
  <si>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</si>
  <si>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</si>
  <si>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</si>
  <si>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</si>
  <si>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</si>
  <si>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</si>
  <si>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</si>
  <si>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</si>
  <si>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</si>
  <si>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</si>
  <si>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</si>
  <si>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</si>
  <si>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</si>
  <si>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</si>
  <si>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</si>
  <si>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</si>
  <si>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</si>
  <si>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</si>
  <si>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</si>
  <si>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</si>
  <si>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</si>
  <si>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</si>
  <si>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</si>
  <si>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</si>
  <si>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</si>
  <si>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</si>
  <si>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</si>
  <si>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</si>
  <si>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</si>
  <si>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</si>
  <si>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</si>
  <si>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</si>
  <si>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</si>
  <si>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</si>
  <si>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</si>
  <si>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</si>
  <si>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</si>
  <si>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</si>
  <si>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</si>
  <si>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</si>
  <si>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</si>
  <si>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</si>
  <si>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</si>
  <si>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</si>
  <si>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</si>
  <si>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</si>
  <si>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</si>
  <si>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</si>
  <si>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</si>
  <si>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</si>
  <si>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</si>
  <si>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</si>
  <si>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</si>
  <si>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</si>
  <si>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</si>
  <si>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</si>
  <si>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</si>
  <si>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</si>
  <si>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</si>
  <si>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</si>
  <si>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</si>
  <si>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</si>
  <si>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</si>
  <si>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</si>
  <si>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</si>
  <si>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</si>
  <si>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</si>
  <si>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</si>
  <si>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</si>
  <si>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</si>
  <si>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</si>
  <si>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</si>
  <si>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</si>
  <si>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</si>
  <si>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</si>
  <si>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</si>
  <si>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</si>
  <si>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</si>
  <si>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</si>
  <si>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</si>
  <si>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</si>
  <si>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</si>
  <si>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</si>
  <si>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</si>
  <si>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</si>
  <si>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</si>
  <si>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</si>
  <si>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</si>
  <si>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</si>
  <si>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</si>
  <si>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</si>
  <si>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</si>
  <si>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</si>
  <si>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</si>
  <si>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</si>
  <si>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</si>
  <si>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</si>
  <si>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</si>
  <si>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</si>
  <si>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</si>
  <si>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</si>
  <si>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</si>
  <si>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</si>
  <si>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</si>
  <si>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</si>
  <si>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</si>
  <si>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</si>
  <si>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</si>
  <si>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</si>
  <si>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</si>
  <si>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</si>
  <si>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</si>
  <si>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</si>
  <si>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</si>
  <si>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</si>
  <si>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</si>
  <si>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</si>
  <si>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</si>
  <si>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</si>
  <si>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</si>
  <si>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</si>
  <si>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</si>
  <si>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</si>
  <si>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</si>
  <si>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</si>
  <si>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</si>
  <si>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</si>
  <si>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</si>
  <si>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</si>
  <si>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</si>
  <si>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</si>
  <si>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</si>
  <si>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</si>
  <si>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</si>
  <si>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</si>
  <si>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</si>
  <si>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</si>
  <si>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</si>
  <si>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</si>
  <si>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</si>
  <si>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</si>
  <si>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</si>
  <si>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</si>
  <si>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</si>
  <si>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</si>
  <si>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</si>
  <si>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</si>
  <si>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</si>
  <si>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</si>
  <si>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</si>
  <si>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</si>
  <si>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</si>
  <si>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</si>
  <si>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</si>
  <si>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</si>
  <si>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</si>
  <si>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</si>
  <si>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</si>
  <si>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</si>
  <si>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</si>
  <si>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</si>
  <si>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</si>
  <si>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</si>
  <si>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</si>
  <si>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</si>
  <si>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</si>
  <si>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</si>
  <si>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</si>
  <si>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</si>
  <si>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</si>
  <si>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</si>
  <si>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</si>
  <si>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</si>
  <si>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</si>
  <si>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</si>
  <si>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</si>
  <si>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</si>
  <si>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</si>
  <si>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</si>
  <si>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</si>
  <si>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</si>
  <si>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</si>
  <si>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</si>
  <si>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</si>
  <si>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</si>
  <si>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</si>
  <si>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</si>
  <si>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</si>
  <si>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</si>
  <si>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</si>
  <si>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</si>
  <si>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</si>
  <si>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</si>
  <si>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</si>
  <si>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</si>
  <si>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</si>
  <si>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</si>
  <si>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</si>
  <si>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</si>
  <si>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</si>
  <si>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</si>
  <si>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</si>
  <si>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</si>
  <si>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</si>
  <si>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</si>
  <si>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</si>
  <si>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</si>
  <si>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</si>
  <si>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</si>
  <si>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</si>
  <si>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</si>
  <si>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</si>
  <si>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</si>
  <si>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</si>
  <si>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</si>
  <si>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</si>
  <si>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</si>
  <si>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</si>
  <si>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</si>
  <si>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</si>
  <si>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</si>
  <si>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</si>
  <si>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</si>
  <si>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</si>
  <si>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</si>
  <si>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</si>
  <si>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</si>
  <si>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</si>
  <si>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</si>
  <si>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</si>
  <si>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</si>
  <si>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</si>
  <si>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</si>
  <si>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</si>
  <si>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</si>
  <si>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</si>
  <si>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</si>
  <si>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</si>
  <si>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</si>
  <si>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</si>
  <si>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</si>
  <si>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</si>
  <si>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</si>
  <si>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</si>
  <si>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</si>
  <si>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</si>
  <si>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</si>
  <si>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</si>
  <si>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</si>
  <si>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</si>
  <si>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</si>
  <si>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</si>
  <si>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</si>
  <si>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</si>
  <si>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</si>
  <si>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</si>
  <si>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</si>
  <si>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</si>
  <si>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</si>
  <si>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</si>
  <si>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</si>
  <si>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</si>
  <si>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</si>
  <si>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</si>
  <si>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</si>
  <si>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</si>
  <si>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</si>
  <si>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</si>
  <si>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</si>
  <si>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</si>
  <si>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</si>
  <si>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</si>
  <si>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</si>
  <si>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</si>
  <si>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</si>
  <si>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</si>
  <si>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</si>
  <si>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07:00 - 16:00
19:00 - 23:00</t>
  </si>
  <si>
    <t>00:00 - 07:00
23:00 - 24:00</t>
  </si>
  <si>
    <t>00:00 - 24:00</t>
  </si>
  <si>
    <t>07:00 - 23:00</t>
  </si>
  <si>
    <t>Monday to Friday 
(Including Bank Holidays)
March to October Inclusive</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</si>
  <si>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</si>
  <si>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</si>
  <si>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</si>
  <si>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</si>
  <si>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</si>
  <si>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</si>
  <si>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</si>
  <si>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</si>
  <si>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</si>
  <si>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</si>
  <si>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</si>
  <si>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</si>
  <si>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</si>
  <si>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</si>
  <si>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</si>
  <si>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Eligible Bad Debt
Fixed charge adder**
p/MPAN/day</t>
  </si>
  <si>
    <t>Note: The DNO reserves the right to apply the listed charges to any other MPANs/MSIDs associated with the site. This includes reallocating charges to a traded MPAN at the same site where another MPAN has been disconnected or de-energised.</t>
  </si>
  <si>
    <t>Import
LLF
period 5</t>
  </si>
  <si>
    <t>Export
LLF
period 5</t>
  </si>
  <si>
    <t>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t>
  </si>
  <si>
    <t xml:space="preserve">Contains the underlying nodal costs used to calculate the current EDCM charges. </t>
  </si>
  <si>
    <t>Step 1, Choose your tariff using the drop down list in cell L10. Please note, this calculator returns tariffs from Annex 2 only. If your site has a new or amended tariff in Annex 6 this will need to be entered manually.</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</si>
  <si>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</si>
  <si>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</si>
  <si>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CVA site specific LLFs</t>
  </si>
  <si>
    <t>MSID</t>
  </si>
  <si>
    <t>Open LLFCs/ DUoS Tariff IDs</t>
  </si>
  <si>
    <t>Closed LLFCs/ DUoS Tariff IDs</t>
  </si>
  <si>
    <t>Supercustomer preserved charges/additional LLFCs/ DUoS Tariff IDs</t>
  </si>
  <si>
    <t>Site Specific preserved charges/additional LLFCs/ DUoS Tariff IDs</t>
  </si>
  <si>
    <t>Open LLFCs/ DUoS Tariff IDs / LDNO unique billing identifier</t>
  </si>
  <si>
    <t>LLFC/ DUoS Tariff ID</t>
  </si>
  <si>
    <t>Associated LLFC/DUoS Tariff ID</t>
  </si>
  <si>
    <t>Metered voltage, respective periods and associated LLFCs/DUoS Tariff IDs</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</si>
  <si>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</si>
  <si>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Site 1</t>
  </si>
  <si>
    <t>Site 2</t>
  </si>
  <si>
    <t>Site 3</t>
  </si>
  <si>
    <t>Site 4</t>
  </si>
  <si>
    <t>Site 5</t>
  </si>
  <si>
    <t>2027/28</t>
  </si>
  <si>
    <t>1 April 2027</t>
  </si>
  <si>
    <t>0, 1, 2</t>
  </si>
  <si>
    <t>0, 3, 4, 5-8</t>
  </si>
  <si>
    <t>0, 1 or 8</t>
  </si>
  <si>
    <t>0, 8</t>
  </si>
  <si>
    <t>Non-Domestic Aggregated (Related MPAN)</t>
  </si>
  <si>
    <t>LV Generation Site Specific no RP Charge</t>
  </si>
  <si>
    <t>LV Sub Generation Site Specific no RP Charge</t>
  </si>
  <si>
    <t>HV Generation Site Specific no RP Charge</t>
  </si>
  <si>
    <t>LDNO LV: Domestic Aggregated (Related MPAN)</t>
  </si>
  <si>
    <t>LDNO LV: Non-Domestic Aggregated (Related MPAN)</t>
  </si>
  <si>
    <t>LDNO LV: Unmetered Supplies</t>
  </si>
  <si>
    <t>LDNO LV: LV Generation Aggregated</t>
  </si>
  <si>
    <t>LDNO LV: LV Generation Site Specific</t>
  </si>
  <si>
    <t>LDNO HV: Domestic Aggregated (Related MPAN)</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</si>
  <si>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</si>
  <si>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</si>
  <si>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</si>
  <si>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</si>
  <si>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</si>
  <si>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</si>
  <si>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</si>
  <si>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Domestic Aggregated (Related MPAN)</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</si>
  <si>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</si>
  <si>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</si>
  <si>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</si>
  <si>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</si>
  <si>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</si>
  <si>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</si>
  <si>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</si>
  <si>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(Related MPAN)</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</si>
  <si>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</si>
  <si>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</si>
  <si>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</si>
  <si>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</si>
  <si>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</si>
  <si>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</si>
  <si>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</si>
  <si>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(Related MPAN)</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</si>
  <si>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</si>
  <si>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</si>
  <si>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</si>
  <si>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</si>
  <si>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</si>
  <si>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</si>
  <si>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</si>
  <si>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(Related MPAN)</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</si>
  <si>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</si>
  <si>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</si>
  <si>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</si>
  <si>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</si>
  <si>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</si>
  <si>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</si>
  <si>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</si>
  <si>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(Related MPAN)</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</si>
  <si>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</si>
  <si>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</si>
  <si>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</si>
  <si>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</si>
  <si>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</si>
  <si>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</si>
  <si>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</si>
  <si>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</si>
  <si>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Residual Charge per MPAN (£/year)</t>
  </si>
  <si>
    <t>Aidien Limited - GSP_A</t>
  </si>
  <si>
    <t>A01,A02,A03</t>
  </si>
  <si>
    <t>A04,A05,A06</t>
  </si>
  <si>
    <t>A07,A08,A09</t>
  </si>
  <si>
    <t>A10,A11,A12</t>
  </si>
  <si>
    <t>A13,A14,A15</t>
  </si>
  <si>
    <t>A16,A17,A18</t>
  </si>
  <si>
    <t>A19,A20,A21</t>
  </si>
  <si>
    <t>A22,A23,A24</t>
  </si>
  <si>
    <t>A25,A26,A27</t>
  </si>
  <si>
    <t>A28,A29,A30</t>
  </si>
  <si>
    <t>A31,A32,A33</t>
  </si>
  <si>
    <t>A34,A35,A36</t>
  </si>
  <si>
    <t>A37,A38,A39</t>
  </si>
  <si>
    <t>A40,A41</t>
  </si>
  <si>
    <t>A42,A43</t>
  </si>
  <si>
    <t>A44,A45</t>
  </si>
  <si>
    <t>A46,A47</t>
  </si>
  <si>
    <t>A48,A49</t>
  </si>
  <si>
    <t>A50,A51</t>
  </si>
  <si>
    <t>A52,A53</t>
  </si>
  <si>
    <t>A54,A55</t>
  </si>
  <si>
    <t>A56,A57</t>
  </si>
  <si>
    <t>A58,A59</t>
  </si>
  <si>
    <t>A60,A61,A62</t>
  </si>
  <si>
    <t>A63,A64,A65</t>
  </si>
  <si>
    <t>A66,A67</t>
  </si>
  <si>
    <t>A68,A69,A70</t>
  </si>
  <si>
    <t>A71,A72,A73</t>
  </si>
  <si>
    <t>A74,A75</t>
  </si>
  <si>
    <t>A76,A77</t>
  </si>
  <si>
    <t>A78,A79</t>
  </si>
  <si>
    <t>A80,A81</t>
  </si>
  <si>
    <t>A01</t>
  </si>
  <si>
    <t>A04</t>
  </si>
  <si>
    <t>A07</t>
  </si>
  <si>
    <t>A10</t>
  </si>
  <si>
    <t>A13</t>
  </si>
  <si>
    <t>A16</t>
  </si>
  <si>
    <t>A19</t>
  </si>
  <si>
    <t>A22</t>
  </si>
  <si>
    <t>A25</t>
  </si>
  <si>
    <t>A28</t>
  </si>
  <si>
    <t>A31</t>
  </si>
  <si>
    <t>A34</t>
  </si>
  <si>
    <t>A37</t>
  </si>
  <si>
    <t>A60</t>
  </si>
  <si>
    <t>A63</t>
  </si>
  <si>
    <t>A68</t>
  </si>
  <si>
    <t>A02</t>
  </si>
  <si>
    <t>A05</t>
  </si>
  <si>
    <t>A08</t>
  </si>
  <si>
    <t>A11</t>
  </si>
  <si>
    <t>A14</t>
  </si>
  <si>
    <t>A17</t>
  </si>
  <si>
    <t>A20</t>
  </si>
  <si>
    <t>A23</t>
  </si>
  <si>
    <t>A26</t>
  </si>
  <si>
    <t>A29</t>
  </si>
  <si>
    <t>A32</t>
  </si>
  <si>
    <t>A35</t>
  </si>
  <si>
    <t>A38</t>
  </si>
  <si>
    <t>A40</t>
  </si>
  <si>
    <t>A42</t>
  </si>
  <si>
    <t>A44</t>
  </si>
  <si>
    <t>A46</t>
  </si>
  <si>
    <t>A48</t>
  </si>
  <si>
    <t>A50</t>
  </si>
  <si>
    <t>A52</t>
  </si>
  <si>
    <t>A54</t>
  </si>
  <si>
    <t>A56</t>
  </si>
  <si>
    <t>A58</t>
  </si>
  <si>
    <t>A61</t>
  </si>
  <si>
    <t>A64</t>
  </si>
  <si>
    <t>A66</t>
  </si>
  <si>
    <t>A69</t>
  </si>
  <si>
    <t>A74</t>
  </si>
  <si>
    <t>A78</t>
  </si>
  <si>
    <t>A03</t>
  </si>
  <si>
    <t>A06</t>
  </si>
  <si>
    <t>A09</t>
  </si>
  <si>
    <t>A12</t>
  </si>
  <si>
    <t>A15</t>
  </si>
  <si>
    <t>A18</t>
  </si>
  <si>
    <t>A21</t>
  </si>
  <si>
    <t>A24</t>
  </si>
  <si>
    <t>A27</t>
  </si>
  <si>
    <t>A30</t>
  </si>
  <si>
    <t>A33</t>
  </si>
  <si>
    <t>A36</t>
  </si>
  <si>
    <t>A39</t>
  </si>
  <si>
    <t>A41</t>
  </si>
  <si>
    <t>A43</t>
  </si>
  <si>
    <t>A45</t>
  </si>
  <si>
    <t>A47</t>
  </si>
  <si>
    <t>A49</t>
  </si>
  <si>
    <t>A51</t>
  </si>
  <si>
    <t>A53</t>
  </si>
  <si>
    <t>A55</t>
  </si>
  <si>
    <t>A57</t>
  </si>
  <si>
    <t>A59</t>
  </si>
  <si>
    <t>A62</t>
  </si>
  <si>
    <t>A65</t>
  </si>
  <si>
    <t>A67</t>
  </si>
  <si>
    <t>A70</t>
  </si>
  <si>
    <t>A75</t>
  </si>
  <si>
    <t>A79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</si>
</sst>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 numFmtId="183" formatCode="#,##0;\-#,##0;\-"/>
  </numFmts>
  <fonts count="38"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b/>
      <sz val="11"/>
      <color theme="4"/>
      <name val="Calibri"/>
      <family val="2"/>
      <scheme val="minor"/>
    </font>
    <font>
      <sz val="8"/>
      <name val="Arial"/>
      <family val="2"/>
    </font>
    <font>
      <sz val="1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2">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xf numFmtId="2" fontId="35" fillId="0" borderId="0" applyNumberFormat="0" applyFill="0" applyBorder="0" applyAlignment="0" applyProtection="0"/>
    <xf numFmtId="43" fontId="37" fillId="0" borderId="0" applyFont="0" applyFill="0" applyBorder="0" applyAlignment="0" applyProtection="0"/>
  </cellStyleXfs>
  <cellXfs count="283">
    <xf numFmtId="0" fontId="0" fillId="0" borderId="0" xfId="0"/>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80" fontId="21" fillId="3"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0" fontId="6" fillId="9" borderId="1" xfId="6" applyFill="1" applyBorder="1" applyAlignment="1" applyProtection="1">
      <alignment horizontal="center" vertical="center" wrapText="1"/>
      <protection locked="0"/>
    </xf>
    <xf numFmtId="0" fontId="7" fillId="0" borderId="1" xfId="0" applyFont="1" applyBorder="1" applyAlignment="1">
      <alignment horizontal="left" vertical="center" wrapText="1" indent="1"/>
    </xf>
    <xf numFmtId="174" fontId="6" fillId="31" borderId="1" xfId="10" applyNumberFormat="1" applyFont="1" applyFill="1" applyBorder="1" applyAlignment="1" applyProtection="1">
      <alignment vertical="center"/>
    </xf>
    <xf numFmtId="182" fontId="3" fillId="30" borderId="1" xfId="9" applyNumberFormat="1" applyFill="1" applyBorder="1" applyAlignment="1" applyProtection="1">
      <alignment vertical="center"/>
    </xf>
    <xf numFmtId="182" fontId="3" fillId="33" borderId="1" xfId="12" applyNumberFormat="1" applyFill="1" applyBorder="1" applyAlignment="1" applyProtection="1">
      <alignment vertical="center"/>
    </xf>
    <xf numFmtId="0" fontId="33" fillId="0" borderId="1" xfId="0" applyFont="1" applyBorder="1" applyAlignment="1">
      <alignment vertical="center"/>
    </xf>
    <xf numFmtId="0" fontId="33" fillId="38" borderId="1" xfId="0" applyFont="1" applyFill="1" applyBorder="1" applyAlignment="1">
      <alignment vertical="center"/>
    </xf>
    <xf numFmtId="2" fontId="0" fillId="2" borderId="1" xfId="0" applyNumberFormat="1" applyFill="1" applyBorder="1" applyAlignment="1">
      <alignment horizontal="center" vertical="center"/>
    </xf>
    <xf numFmtId="0" fontId="7" fillId="0" borderId="6" xfId="0" applyFont="1" applyBorder="1" applyAlignment="1">
      <alignment horizontal="left" vertical="center" wrapText="1" indent="1"/>
    </xf>
    <xf numFmtId="0" fontId="21" fillId="8" borderId="1" xfId="0" applyFont="1" applyFill="1" applyBorder="1" applyAlignment="1">
      <alignment horizontal="center" vertical="center" wrapText="1"/>
    </xf>
    <xf numFmtId="0" fontId="21" fillId="0" borderId="1" xfId="0" quotePrefix="1" applyFont="1" applyBorder="1" applyAlignment="1">
      <alignment horizontal="center" vertical="center" wrapText="1"/>
    </xf>
    <xf numFmtId="2" fontId="4" fillId="12" borderId="1" xfId="6" applyNumberFormat="1" applyFont="1" applyFill="1" applyBorder="1" applyAlignment="1">
      <alignment horizontal="center" vertical="center"/>
    </xf>
    <xf numFmtId="164" fontId="4" fillId="23" borderId="1" xfId="6" applyNumberFormat="1" applyFont="1" applyFill="1" applyBorder="1" applyAlignment="1">
      <alignment horizontal="center" vertical="center"/>
    </xf>
    <xf numFmtId="14" fontId="6" fillId="9" borderId="1" xfId="0" quotePrefix="1" applyNumberFormat="1" applyFont="1" applyFill="1" applyBorder="1" applyAlignment="1" applyProtection="1">
      <alignment horizontal="left" vertical="center" wrapText="1"/>
      <protection locked="0"/>
    </xf>
    <xf numFmtId="1" fontId="6" fillId="9" borderId="1" xfId="0" quotePrefix="1" applyNumberFormat="1" applyFont="1" applyFill="1" applyBorder="1" applyAlignment="1" applyProtection="1">
      <alignment horizontal="left" vertical="center" wrapText="1"/>
      <protection locked="0"/>
    </xf>
    <xf numFmtId="0" fontId="6" fillId="9" borderId="1" xfId="0" applyFont="1" applyFill="1" applyBorder="1" applyAlignment="1" applyProtection="1">
      <alignment horizontal="center" vertical="center" wrapText="1"/>
      <protection locked="0"/>
    </xf>
    <xf numFmtId="0" fontId="6" fillId="9" borderId="1" xfId="0" quotePrefix="1" applyFont="1" applyFill="1" applyBorder="1" applyAlignment="1" applyProtection="1">
      <alignment horizontal="center" vertical="center" wrapText="1"/>
      <protection locked="0"/>
    </xf>
    <xf numFmtId="0" fontId="0" fillId="0" borderId="1" xfId="0" applyBorder="1" applyAlignment="1">
      <alignment horizontal="center"/>
    </xf>
    <xf numFmtId="165" fontId="0" fillId="0" borderId="1" xfId="0" applyNumberFormat="1" applyBorder="1" applyAlignment="1">
      <alignment horizontal="center"/>
    </xf>
    <xf numFmtId="0" fontId="0" fillId="0" borderId="1" xfId="0" applyBorder="1" applyAlignment="1">
      <alignment vertical="center" wrapText="1"/>
    </xf>
    <xf numFmtId="0" fontId="7" fillId="7" borderId="2" xfId="0" applyFont="1" applyFill="1" applyBorder="1" applyAlignment="1" applyProtection="1">
      <alignment horizontal="center" vertical="center" wrapText="1"/>
      <protection locked="0"/>
    </xf>
    <xf numFmtId="165" fontId="0" fillId="0" borderId="1" xfId="0" applyNumberFormat="1" applyBorder="1" applyAlignment="1">
      <alignment horizontal="center" vertical="center"/>
    </xf>
    <xf numFmtId="0" fontId="0" fillId="0" borderId="1" xfId="0" applyBorder="1" applyAlignment="1">
      <alignment horizontal="center" vertical="center"/>
    </xf>
    <xf numFmtId="1" fontId="0" fillId="0" borderId="1" xfId="0" applyNumberFormat="1" applyBorder="1" applyAlignment="1">
      <alignment horizontal="center"/>
    </xf>
    <xf numFmtId="0" fontId="6" fillId="0" borderId="1" xfId="0" applyFont="1" applyBorder="1" applyAlignment="1">
      <alignment vertical="center" wrapText="1"/>
    </xf>
    <xf numFmtId="0" fontId="0" fillId="0" borderId="1" xfId="0" applyBorder="1" applyAlignment="1">
      <alignment vertical="center"/>
    </xf>
    <xf numFmtId="1" fontId="6" fillId="2" borderId="0" xfId="6" applyNumberFormat="1" applyFill="1" applyAlignment="1">
      <alignment vertical="center"/>
    </xf>
    <xf numFmtId="183" fontId="21" fillId="9" borderId="1" xfId="0" applyNumberFormat="1" applyFont="1" applyFill="1" applyBorder="1" applyAlignment="1" applyProtection="1">
      <alignment horizontal="center" vertical="center"/>
      <protection locked="0"/>
    </xf>
    <xf numFmtId="0" fontId="6" fillId="0" borderId="1" xfId="0" applyFont="1" applyBorder="1" applyAlignment="1">
      <alignment horizontal="left" vertical="center" wrapText="1"/>
    </xf>
    <xf numFmtId="181" fontId="15" fillId="8" borderId="1" xfId="21" applyNumberFormat="1" applyFont="1" applyFill="1" applyBorder="1" applyAlignment="1" applyProtection="1">
      <alignment horizontal="center" vertical="center"/>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0" borderId="1" xfId="0" applyFont="1" applyBorder="1" applyAlignment="1">
      <alignment horizontal="left" vertical="center" wrapText="1" indent="1"/>
    </xf>
    <xf numFmtId="0" fontId="6" fillId="4" borderId="1" xfId="0" applyFont="1" applyFill="1" applyBorder="1" applyAlignment="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6" fillId="2" borderId="8" xfId="6" quotePrefix="1" applyFill="1" applyBorder="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0" fontId="34" fillId="0" borderId="1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0" fontId="34" fillId="0" borderId="12" xfId="0"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4" xfId="0" applyFont="1" applyBorder="1" applyAlignment="1">
      <alignment horizontal="center" vertical="center" wrapText="1"/>
    </xf>
    <xf numFmtId="172" fontId="34" fillId="0" borderId="18" xfId="0" applyNumberFormat="1" applyFont="1" applyBorder="1" applyAlignment="1">
      <alignment horizontal="center" vertical="center" wrapText="1"/>
    </xf>
    <xf numFmtId="172" fontId="34" fillId="0" borderId="12" xfId="0" applyNumberFormat="1" applyFont="1" applyBorder="1" applyAlignment="1">
      <alignment horizontal="center" vertical="center" wrapText="1"/>
    </xf>
    <xf numFmtId="172" fontId="34" fillId="0" borderId="14" xfId="0" applyNumberFormat="1"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7" fillId="7" borderId="1" xfId="0" quotePrefix="1" applyFont="1" applyFill="1" applyBorder="1" applyAlignment="1" applyProtection="1">
      <alignment horizontal="center" vertical="center" wrapText="1"/>
      <protection locked="0"/>
    </xf>
    <xf numFmtId="0" fontId="6" fillId="0" borderId="0" xfId="0" applyFont="1" applyAlignment="1">
      <alignment horizontal="left" vertical="center" wrapText="1" indent="1"/>
    </xf>
    <xf numFmtId="0" fontId="6" fillId="0" borderId="1" xfId="0" applyFont="1" applyBorder="1" applyAlignment="1">
      <alignment horizontal="left" vertical="center" wrapText="1" indent="1"/>
    </xf>
    <xf numFmtId="0" fontId="7" fillId="7" borderId="16" xfId="0" applyFont="1" applyFill="1" applyBorder="1" applyAlignment="1" applyProtection="1">
      <alignment horizontal="center" vertical="center" wrapText="1"/>
      <protection locked="0"/>
    </xf>
    <xf numFmtId="0" fontId="7" fillId="7" borderId="18" xfId="0" applyFont="1" applyFill="1" applyBorder="1" applyAlignment="1" applyProtection="1">
      <alignment horizontal="center" vertical="center" wrapText="1"/>
      <protection locked="0"/>
    </xf>
    <xf numFmtId="0" fontId="7" fillId="7" borderId="13" xfId="0" applyFont="1" applyFill="1" applyBorder="1" applyAlignment="1" applyProtection="1">
      <alignment horizontal="center" vertical="center" wrapText="1"/>
      <protection locked="0"/>
    </xf>
    <xf numFmtId="0" fontId="7" fillId="7" borderId="14"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2">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xfId="21" builtinId="3"/>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LinksFrom_CEPATNEI" xfId="20" xr:uid="{276D71EF-CA78-49DD-8864-1FCB655ABF74}"/>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117477</xdr:rowOff>
    </xdr:from>
    <xdr:to>
      <xdr:col>8</xdr:col>
      <xdr:colOff>444500</xdr:colOff>
      <xdr:row>26</xdr:row>
      <xdr:rowOff>63501</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986310"/>
          <a:ext cx="7806266" cy="1089024"/>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3"/>
      <c r="B1" s="23"/>
      <c r="C1" s="23"/>
      <c r="D1" s="23"/>
      <c r="E1" s="23"/>
    </row>
    <row r="2" spans="1:8" ht="16.5" x14ac:dyDescent="0.2">
      <c r="A2" s="129" t="s">
        <v>112</v>
      </c>
      <c r="B2" s="61"/>
      <c r="C2" s="61"/>
      <c r="D2" s="61"/>
      <c r="E2" s="61"/>
    </row>
    <row r="3" spans="1:8" ht="15" x14ac:dyDescent="0.2">
      <c r="A3" s="61"/>
      <c r="B3" s="126" t="s">
        <v>113</v>
      </c>
      <c r="C3" s="125" t="s">
        <v>114</v>
      </c>
      <c r="D3" s="125" t="s">
        <v>19</v>
      </c>
      <c r="E3" s="125" t="s">
        <v>18</v>
      </c>
    </row>
    <row r="4" spans="1:8" ht="15" x14ac:dyDescent="0.2">
      <c r="A4" s="62" t="s">
        <v>112</v>
      </c>
      <c r="B4" s="27" t="s">
        <v>722</v>
      </c>
      <c r="C4" s="27" t="s">
        <v>657</v>
      </c>
      <c r="D4" s="27" t="s">
        <v>658</v>
      </c>
      <c r="E4" s="27" t="s">
        <v>111</v>
      </c>
    </row>
    <row r="5" spans="1:8" x14ac:dyDescent="0.2">
      <c r="A5" s="61"/>
      <c r="B5" s="61"/>
      <c r="C5" s="61"/>
      <c r="D5" s="61"/>
      <c r="E5" s="61"/>
    </row>
    <row r="6" spans="1:8" ht="16.5" x14ac:dyDescent="0.2">
      <c r="A6" s="64" t="s">
        <v>13</v>
      </c>
      <c r="B6" s="61"/>
      <c r="C6" s="61"/>
      <c r="D6" s="61"/>
      <c r="E6" s="61"/>
    </row>
    <row r="7" spans="1:8" ht="15" x14ac:dyDescent="0.2">
      <c r="A7" s="65" t="s">
        <v>14</v>
      </c>
      <c r="B7" s="211" t="s">
        <v>15</v>
      </c>
      <c r="C7" s="211"/>
      <c r="D7" s="211"/>
      <c r="E7" s="211"/>
    </row>
    <row r="8" spans="1:8" ht="30" customHeight="1" x14ac:dyDescent="0.2">
      <c r="A8" s="69" t="s">
        <v>154</v>
      </c>
      <c r="B8" s="210" t="s">
        <v>143</v>
      </c>
      <c r="C8" s="210"/>
      <c r="D8" s="210"/>
      <c r="E8" s="210"/>
    </row>
    <row r="9" spans="1:8" ht="30" customHeight="1" x14ac:dyDescent="0.2">
      <c r="A9" s="69" t="s">
        <v>604</v>
      </c>
      <c r="B9" s="210"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GSP_A Licence area.</v>
      </c>
      <c r="C9" s="210"/>
      <c r="D9" s="210"/>
      <c r="E9" s="210"/>
    </row>
    <row r="10" spans="1:8" ht="30" customHeight="1" x14ac:dyDescent="0.2">
      <c r="A10" s="69" t="s">
        <v>33</v>
      </c>
      <c r="B10" s="210" t="s">
        <v>17</v>
      </c>
      <c r="C10" s="210"/>
      <c r="D10" s="210"/>
      <c r="E10" s="210"/>
    </row>
    <row r="11" spans="1:8" ht="61.5" customHeight="1" x14ac:dyDescent="0.2">
      <c r="A11" s="69" t="s">
        <v>34</v>
      </c>
      <c r="B11" s="210"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GSP_A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0"/>
      <c r="D11" s="210"/>
      <c r="E11" s="210"/>
      <c r="F11" s="213"/>
      <c r="G11" s="213"/>
      <c r="H11" s="213"/>
    </row>
    <row r="12" spans="1:8" ht="86.25" customHeight="1" x14ac:dyDescent="0.2">
      <c r="A12" s="69" t="s">
        <v>25</v>
      </c>
      <c r="B12" s="210" t="s">
        <v>124</v>
      </c>
      <c r="C12" s="210"/>
      <c r="D12" s="210"/>
      <c r="E12" s="210"/>
    </row>
    <row r="13" spans="1:8" ht="48" customHeight="1" x14ac:dyDescent="0.2">
      <c r="A13" s="69" t="s">
        <v>125</v>
      </c>
      <c r="B13" s="210"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GSP_A Licence area.</v>
      </c>
      <c r="C13" s="210"/>
      <c r="D13" s="210"/>
      <c r="E13" s="210"/>
    </row>
    <row r="14" spans="1:8" ht="33.75" customHeight="1" x14ac:dyDescent="0.2">
      <c r="A14" s="168" t="s">
        <v>399</v>
      </c>
      <c r="B14" s="210" t="s">
        <v>400</v>
      </c>
      <c r="C14" s="210"/>
      <c r="D14" s="210"/>
      <c r="E14" s="210"/>
    </row>
    <row r="15" spans="1:8" ht="29.25" customHeight="1" x14ac:dyDescent="0.2">
      <c r="A15" s="69" t="s">
        <v>27</v>
      </c>
      <c r="B15" s="210" t="s">
        <v>637</v>
      </c>
      <c r="C15" s="210"/>
      <c r="D15" s="210"/>
      <c r="E15" s="210"/>
    </row>
    <row r="16" spans="1:8" ht="29.25" customHeight="1" x14ac:dyDescent="0.2">
      <c r="A16" s="168" t="s">
        <v>605</v>
      </c>
      <c r="B16" s="210" t="s">
        <v>606</v>
      </c>
      <c r="C16" s="210"/>
      <c r="D16" s="210"/>
      <c r="E16" s="210"/>
    </row>
    <row r="17" spans="1:5" ht="29.25" customHeight="1" x14ac:dyDescent="0.2">
      <c r="A17" s="69" t="s">
        <v>512</v>
      </c>
      <c r="B17" s="210" t="s">
        <v>514</v>
      </c>
      <c r="C17" s="210"/>
      <c r="D17" s="210"/>
      <c r="E17" s="210"/>
    </row>
    <row r="18" spans="1:5" ht="29.25" customHeight="1" x14ac:dyDescent="0.2">
      <c r="A18" s="69" t="s">
        <v>607</v>
      </c>
      <c r="B18" s="210" t="s">
        <v>608</v>
      </c>
      <c r="C18" s="210"/>
      <c r="D18" s="210"/>
      <c r="E18" s="210"/>
    </row>
    <row r="19" spans="1:5" ht="30" customHeight="1" x14ac:dyDescent="0.2">
      <c r="A19" s="69" t="s">
        <v>75</v>
      </c>
      <c r="B19" s="210" t="s">
        <v>74</v>
      </c>
      <c r="C19" s="210"/>
      <c r="D19" s="210"/>
      <c r="E19" s="210"/>
    </row>
    <row r="20" spans="1:5" x14ac:dyDescent="0.2">
      <c r="A20" s="61"/>
      <c r="B20" s="61"/>
      <c r="C20" s="61"/>
      <c r="D20" s="61"/>
      <c r="E20" s="61"/>
    </row>
    <row r="21" spans="1:5" ht="15" x14ac:dyDescent="0.2">
      <c r="A21" s="66" t="s">
        <v>23</v>
      </c>
      <c r="B21" s="61"/>
      <c r="C21" s="61"/>
      <c r="D21" s="61"/>
      <c r="E21" s="61"/>
    </row>
    <row r="22" spans="1:5" ht="15" x14ac:dyDescent="0.2">
      <c r="A22" s="65"/>
      <c r="B22" s="216"/>
      <c r="C22" s="216"/>
      <c r="D22" s="216"/>
      <c r="E22" s="216"/>
    </row>
    <row r="23" spans="1:5" ht="32.25" customHeight="1" x14ac:dyDescent="0.2">
      <c r="A23" s="214" t="s">
        <v>60</v>
      </c>
      <c r="B23" s="215"/>
      <c r="C23" s="215"/>
      <c r="D23" s="215"/>
      <c r="E23" s="215"/>
    </row>
    <row r="24" spans="1:5" x14ac:dyDescent="0.2">
      <c r="A24" s="61"/>
      <c r="B24" s="61"/>
      <c r="C24" s="61"/>
      <c r="D24" s="61"/>
      <c r="E24" s="61"/>
    </row>
    <row r="25" spans="1:5" ht="15" x14ac:dyDescent="0.2">
      <c r="A25" s="67" t="s">
        <v>24</v>
      </c>
      <c r="B25" s="61"/>
      <c r="C25" s="61"/>
      <c r="D25" s="61"/>
      <c r="E25" s="61"/>
    </row>
    <row r="26" spans="1:5" ht="15" x14ac:dyDescent="0.2">
      <c r="A26" s="63"/>
      <c r="B26" s="216"/>
      <c r="C26" s="216"/>
      <c r="D26" s="216"/>
      <c r="E26" s="216"/>
    </row>
    <row r="27" spans="1:5" ht="28.5" customHeight="1" x14ac:dyDescent="0.2">
      <c r="A27" s="214" t="s">
        <v>35</v>
      </c>
      <c r="B27" s="215"/>
      <c r="C27" s="215"/>
      <c r="D27" s="215"/>
      <c r="E27" s="215"/>
    </row>
    <row r="28" spans="1:5" ht="28.5" customHeight="1" x14ac:dyDescent="0.2">
      <c r="A28" s="212" t="s">
        <v>110</v>
      </c>
      <c r="B28" s="212"/>
      <c r="C28" s="212"/>
      <c r="D28" s="212"/>
      <c r="E28" s="212"/>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heetViews>
  <sheetFormatPr defaultRowHeight="27.75" customHeight="1" x14ac:dyDescent="0.2"/>
  <cols>
    <col min="1" max="1" width="49" style="1" bestFit="1" customWidth="1"/>
    <col min="2" max="2" width="26.7109375" style="2" customWidth="1"/>
    <col min="3" max="3" width="13.28515625" style="1" customWidth="1"/>
    <col min="4" max="4" width="17.5703125" style="1" customWidth="1"/>
    <col min="5" max="7" width="17.5703125" style="2" customWidth="1"/>
    <col min="8" max="9" width="17.5703125" style="8" customWidth="1"/>
    <col min="10" max="10" width="17.5703125" style="4" customWidth="1"/>
    <col min="11" max="11" width="17.5703125" style="5" customWidth="1"/>
    <col min="12" max="12" width="15.5703125" style="3" customWidth="1"/>
    <col min="13" max="17" width="15.5703125" style="1" customWidth="1"/>
    <col min="18" max="16384" width="9.140625" style="1"/>
  </cols>
  <sheetData>
    <row r="1" spans="1:13" ht="27.75" customHeight="1" x14ac:dyDescent="0.2">
      <c r="A1" s="90" t="s">
        <v>16</v>
      </c>
      <c r="B1" s="45"/>
      <c r="C1" s="45"/>
      <c r="D1" s="45"/>
      <c r="E1" s="45"/>
      <c r="F1" s="45"/>
      <c r="G1" s="45"/>
      <c r="H1" s="45"/>
      <c r="I1" s="45"/>
      <c r="J1" s="45"/>
      <c r="K1" s="45"/>
    </row>
    <row r="2" spans="1:13" ht="27" customHeight="1" x14ac:dyDescent="0.2">
      <c r="A2" s="221" t="str">
        <f>Overview!B4&amp; " - Effective from "&amp;Overview!D4&amp;" - "&amp;Overview!E4&amp;" LV and HV charges"</f>
        <v>Aidien Limited - GSP_A - Effective from 1 April 2027 - Final LV and HV charges</v>
      </c>
      <c r="B2" s="221"/>
      <c r="C2" s="221"/>
      <c r="D2" s="221"/>
      <c r="E2" s="221"/>
      <c r="F2" s="221"/>
      <c r="G2" s="221"/>
      <c r="H2" s="221"/>
      <c r="I2" s="221"/>
      <c r="J2" s="221"/>
      <c r="K2" s="221"/>
    </row>
    <row r="3" spans="1:13" s="71" customFormat="1" ht="15" customHeight="1" x14ac:dyDescent="0.2">
      <c r="A3" s="79"/>
      <c r="B3" s="79"/>
      <c r="C3" s="79"/>
      <c r="D3" s="79"/>
      <c r="E3" s="79"/>
      <c r="F3" s="79"/>
      <c r="G3" s="79"/>
      <c r="H3" s="79"/>
      <c r="I3" s="79"/>
      <c r="J3" s="79"/>
      <c r="K3" s="79"/>
      <c r="L3" s="3"/>
      <c r="M3" s="1"/>
    </row>
    <row r="4" spans="1:13" ht="27" customHeight="1" x14ac:dyDescent="0.2">
      <c r="A4" s="221" t="s">
        <v>138</v>
      </c>
      <c r="B4" s="221"/>
      <c r="C4" s="221"/>
      <c r="D4" s="221"/>
      <c r="E4" s="221"/>
      <c r="F4" s="79"/>
      <c r="G4" s="221" t="s">
        <v>139</v>
      </c>
      <c r="H4" s="221"/>
      <c r="I4" s="221"/>
      <c r="J4" s="221"/>
      <c r="K4" s="221"/>
    </row>
    <row r="5" spans="1:13" ht="28.5" customHeight="1" x14ac:dyDescent="0.2">
      <c r="A5" s="70" t="s">
        <v>9</v>
      </c>
      <c r="B5" s="75" t="s">
        <v>51</v>
      </c>
      <c r="C5" s="222" t="s">
        <v>52</v>
      </c>
      <c r="D5" s="223"/>
      <c r="E5" s="72" t="s">
        <v>53</v>
      </c>
      <c r="F5" s="79"/>
      <c r="G5" s="225"/>
      <c r="H5" s="226"/>
      <c r="I5" s="76" t="s">
        <v>57</v>
      </c>
      <c r="J5" s="77" t="s">
        <v>58</v>
      </c>
      <c r="K5" s="72" t="s">
        <v>53</v>
      </c>
    </row>
    <row r="6" spans="1:13" ht="65.25" customHeight="1" x14ac:dyDescent="0.2">
      <c r="A6" s="73" t="s">
        <v>54</v>
      </c>
      <c r="B6" s="21" t="s">
        <v>611</v>
      </c>
      <c r="C6" s="224" t="s">
        <v>612</v>
      </c>
      <c r="D6" s="224"/>
      <c r="E6" s="178" t="s">
        <v>613</v>
      </c>
      <c r="F6" s="79"/>
      <c r="G6" s="227" t="s">
        <v>55</v>
      </c>
      <c r="H6" s="227"/>
      <c r="I6" s="21" t="s">
        <v>611</v>
      </c>
      <c r="J6" s="78" t="s">
        <v>612</v>
      </c>
      <c r="K6" s="178" t="s">
        <v>613</v>
      </c>
    </row>
    <row r="7" spans="1:13" ht="65.25" customHeight="1" x14ac:dyDescent="0.2">
      <c r="A7" s="73" t="s">
        <v>12</v>
      </c>
      <c r="B7" s="20"/>
      <c r="C7" s="228"/>
      <c r="D7" s="228"/>
      <c r="E7" s="78" t="s">
        <v>614</v>
      </c>
      <c r="F7" s="79"/>
      <c r="G7" s="227" t="s">
        <v>616</v>
      </c>
      <c r="H7" s="227"/>
      <c r="I7" s="20"/>
      <c r="J7" s="21" t="s">
        <v>615</v>
      </c>
      <c r="K7" s="21" t="s">
        <v>613</v>
      </c>
    </row>
    <row r="8" spans="1:13" ht="65.25" customHeight="1" x14ac:dyDescent="0.2">
      <c r="A8" s="74" t="s">
        <v>10</v>
      </c>
      <c r="B8" s="217" t="s">
        <v>11</v>
      </c>
      <c r="C8" s="218"/>
      <c r="D8" s="218"/>
      <c r="E8" s="219"/>
      <c r="F8" s="79"/>
      <c r="G8" s="229" t="s">
        <v>12</v>
      </c>
      <c r="H8" s="230"/>
      <c r="I8" s="20"/>
      <c r="J8" s="20"/>
      <c r="K8" s="78" t="s">
        <v>614</v>
      </c>
    </row>
    <row r="9" spans="1:13" s="71" customFormat="1" ht="36" customHeight="1" x14ac:dyDescent="0.2">
      <c r="F9" s="79"/>
      <c r="G9" s="220" t="s">
        <v>10</v>
      </c>
      <c r="H9" s="220"/>
      <c r="I9" s="217" t="s">
        <v>11</v>
      </c>
      <c r="J9" s="218"/>
      <c r="K9" s="219"/>
      <c r="L9" s="43"/>
    </row>
    <row r="10" spans="1:13" s="71" customFormat="1" ht="12.75" customHeight="1" x14ac:dyDescent="0.2">
      <c r="A10" s="79"/>
      <c r="B10" s="79"/>
      <c r="C10" s="79"/>
      <c r="D10" s="79"/>
      <c r="E10" s="79"/>
      <c r="F10" s="79"/>
      <c r="G10" s="79"/>
      <c r="H10" s="79"/>
      <c r="I10" s="79"/>
      <c r="J10" s="79"/>
      <c r="K10" s="79"/>
      <c r="L10" s="43"/>
    </row>
    <row r="11" spans="1:13" ht="78.75" customHeight="1" x14ac:dyDescent="0.2">
      <c r="A11" s="26" t="s">
        <v>115</v>
      </c>
      <c r="B11" s="13" t="s">
        <v>643</v>
      </c>
      <c r="C11" s="13" t="s">
        <v>20</v>
      </c>
      <c r="D11" s="48" t="s">
        <v>140</v>
      </c>
      <c r="E11" s="48" t="s">
        <v>142</v>
      </c>
      <c r="F11" s="48" t="s">
        <v>141</v>
      </c>
      <c r="G11" s="13" t="s">
        <v>21</v>
      </c>
      <c r="H11" s="13" t="s">
        <v>22</v>
      </c>
      <c r="I11" s="26" t="s">
        <v>116</v>
      </c>
      <c r="J11" s="13" t="s">
        <v>28</v>
      </c>
      <c r="K11" s="13" t="s">
        <v>644</v>
      </c>
    </row>
    <row r="12" spans="1:13" ht="32.25" customHeight="1" x14ac:dyDescent="0.2">
      <c r="A12" s="15" t="s">
        <v>577</v>
      </c>
      <c r="B12" s="34" t="s">
        <v>723</v>
      </c>
      <c r="C12" s="174" t="s">
        <v>659</v>
      </c>
      <c r="D12" s="131">
        <v>15.087</v>
      </c>
      <c r="E12" s="132">
        <v>2.472</v>
      </c>
      <c r="F12" s="133">
        <v>0.33300000000000002</v>
      </c>
      <c r="G12" s="39">
        <v>11.78</v>
      </c>
      <c r="H12" s="40"/>
      <c r="I12" s="40"/>
      <c r="J12" s="36"/>
      <c r="K12" s="37"/>
    </row>
    <row r="13" spans="1:13" ht="32.25" customHeight="1" x14ac:dyDescent="0.2">
      <c r="A13" s="15" t="s">
        <v>401</v>
      </c>
      <c r="B13" s="34" t="s">
        <v>724</v>
      </c>
      <c r="C13" s="170">
        <v>2</v>
      </c>
      <c r="D13" s="131">
        <v>15.087</v>
      </c>
      <c r="E13" s="132">
        <v>2.472</v>
      </c>
      <c r="F13" s="133">
        <v>0.33300000000000002</v>
      </c>
      <c r="G13" s="40"/>
      <c r="H13" s="40"/>
      <c r="I13" s="40"/>
      <c r="J13" s="36"/>
      <c r="K13" s="37"/>
    </row>
    <row r="14" spans="1:13" ht="32.25" customHeight="1" x14ac:dyDescent="0.2">
      <c r="A14" s="15" t="s">
        <v>530</v>
      </c>
      <c r="B14" s="38" t="s">
        <v>725</v>
      </c>
      <c r="C14" s="158" t="s">
        <v>660</v>
      </c>
      <c r="D14" s="131">
        <v>11.648</v>
      </c>
      <c r="E14" s="132">
        <v>1.909</v>
      </c>
      <c r="F14" s="133">
        <v>0.25700000000000001</v>
      </c>
      <c r="G14" s="39">
        <v>10.4</v>
      </c>
      <c r="H14" s="40"/>
      <c r="I14" s="40"/>
      <c r="J14" s="36"/>
      <c r="K14" s="37"/>
    </row>
    <row r="15" spans="1:13" ht="32.25" customHeight="1" x14ac:dyDescent="0.2">
      <c r="A15" s="15" t="s">
        <v>531</v>
      </c>
      <c r="B15" s="38" t="s">
        <v>726</v>
      </c>
      <c r="C15" s="158" t="s">
        <v>660</v>
      </c>
      <c r="D15" s="131">
        <v>11.648</v>
      </c>
      <c r="E15" s="132">
        <v>1.909</v>
      </c>
      <c r="F15" s="133">
        <v>0.25700000000000001</v>
      </c>
      <c r="G15" s="39">
        <v>12.37</v>
      </c>
      <c r="H15" s="40"/>
      <c r="I15" s="40"/>
      <c r="J15" s="36"/>
      <c r="K15" s="37"/>
    </row>
    <row r="16" spans="1:13" ht="32.25" customHeight="1" x14ac:dyDescent="0.2">
      <c r="A16" s="15" t="s">
        <v>532</v>
      </c>
      <c r="B16" s="38" t="s">
        <v>727</v>
      </c>
      <c r="C16" s="158" t="s">
        <v>660</v>
      </c>
      <c r="D16" s="131">
        <v>11.648</v>
      </c>
      <c r="E16" s="132">
        <v>1.909</v>
      </c>
      <c r="F16" s="133">
        <v>0.25700000000000001</v>
      </c>
      <c r="G16" s="39">
        <v>15.67</v>
      </c>
      <c r="H16" s="40"/>
      <c r="I16" s="40"/>
      <c r="J16" s="36"/>
      <c r="K16" s="37"/>
    </row>
    <row r="17" spans="1:11" ht="32.25" customHeight="1" x14ac:dyDescent="0.2">
      <c r="A17" s="15" t="s">
        <v>533</v>
      </c>
      <c r="B17" s="38" t="s">
        <v>728</v>
      </c>
      <c r="C17" s="158" t="s">
        <v>660</v>
      </c>
      <c r="D17" s="131">
        <v>11.648</v>
      </c>
      <c r="E17" s="132">
        <v>1.909</v>
      </c>
      <c r="F17" s="133">
        <v>0.25700000000000001</v>
      </c>
      <c r="G17" s="39">
        <v>20.93</v>
      </c>
      <c r="H17" s="40"/>
      <c r="I17" s="40"/>
      <c r="J17" s="36"/>
      <c r="K17" s="37"/>
    </row>
    <row r="18" spans="1:11" ht="32.25" customHeight="1" x14ac:dyDescent="0.2">
      <c r="A18" s="15" t="s">
        <v>534</v>
      </c>
      <c r="B18" s="38" t="s">
        <v>729</v>
      </c>
      <c r="C18" s="158" t="s">
        <v>660</v>
      </c>
      <c r="D18" s="131">
        <v>11.648</v>
      </c>
      <c r="E18" s="132">
        <v>1.909</v>
      </c>
      <c r="F18" s="133">
        <v>0.25700000000000001</v>
      </c>
      <c r="G18" s="39">
        <v>39.74</v>
      </c>
      <c r="H18" s="40"/>
      <c r="I18" s="40"/>
      <c r="J18" s="36"/>
      <c r="K18" s="37"/>
    </row>
    <row r="19" spans="1:11" ht="32.25" customHeight="1" x14ac:dyDescent="0.2">
      <c r="A19" s="15" t="s">
        <v>663</v>
      </c>
      <c r="B19" s="34" t="s">
        <v>730</v>
      </c>
      <c r="C19" s="170">
        <v>4</v>
      </c>
      <c r="D19" s="131">
        <v>11.648</v>
      </c>
      <c r="E19" s="132">
        <v>1.909</v>
      </c>
      <c r="F19" s="133">
        <v>0.25700000000000001</v>
      </c>
      <c r="G19" s="40"/>
      <c r="H19" s="40"/>
      <c r="I19" s="40"/>
      <c r="J19" s="36"/>
      <c r="K19" s="37"/>
    </row>
    <row r="20" spans="1:11" ht="32.25" customHeight="1" x14ac:dyDescent="0.2">
      <c r="A20" s="15" t="s">
        <v>402</v>
      </c>
      <c r="B20" s="37" t="s">
        <v>731</v>
      </c>
      <c r="C20" s="170">
        <v>0</v>
      </c>
      <c r="D20" s="131">
        <v>8.5289999999999999</v>
      </c>
      <c r="E20" s="132">
        <v>1.33</v>
      </c>
      <c r="F20" s="133">
        <v>0.16800000000000001</v>
      </c>
      <c r="G20" s="39">
        <v>24.89</v>
      </c>
      <c r="H20" s="39">
        <v>8.7899999999999991</v>
      </c>
      <c r="I20" s="130">
        <v>8.7899999999999991</v>
      </c>
      <c r="J20" s="35">
        <v>0.42699999999999999</v>
      </c>
      <c r="K20" s="37"/>
    </row>
    <row r="21" spans="1:11" ht="32.25" customHeight="1" x14ac:dyDescent="0.2">
      <c r="A21" s="15" t="s">
        <v>403</v>
      </c>
      <c r="B21" s="37" t="s">
        <v>732</v>
      </c>
      <c r="C21" s="170">
        <v>0</v>
      </c>
      <c r="D21" s="131">
        <v>8.5289999999999999</v>
      </c>
      <c r="E21" s="132">
        <v>1.33</v>
      </c>
      <c r="F21" s="133">
        <v>0.16800000000000001</v>
      </c>
      <c r="G21" s="39">
        <v>86.99</v>
      </c>
      <c r="H21" s="39">
        <v>8.7899999999999991</v>
      </c>
      <c r="I21" s="130">
        <v>8.7899999999999991</v>
      </c>
      <c r="J21" s="35">
        <v>0.42699999999999999</v>
      </c>
      <c r="K21" s="37"/>
    </row>
    <row r="22" spans="1:11" ht="32.25" customHeight="1" x14ac:dyDescent="0.2">
      <c r="A22" s="15" t="s">
        <v>404</v>
      </c>
      <c r="B22" s="37" t="s">
        <v>733</v>
      </c>
      <c r="C22" s="170">
        <v>0</v>
      </c>
      <c r="D22" s="131">
        <v>8.5289999999999999</v>
      </c>
      <c r="E22" s="132">
        <v>1.33</v>
      </c>
      <c r="F22" s="133">
        <v>0.16800000000000001</v>
      </c>
      <c r="G22" s="39">
        <v>123.11</v>
      </c>
      <c r="H22" s="39">
        <v>8.7899999999999991</v>
      </c>
      <c r="I22" s="130">
        <v>8.7899999999999991</v>
      </c>
      <c r="J22" s="35">
        <v>0.42699999999999999</v>
      </c>
      <c r="K22" s="37"/>
    </row>
    <row r="23" spans="1:11" ht="32.25" customHeight="1" x14ac:dyDescent="0.2">
      <c r="A23" s="15" t="s">
        <v>405</v>
      </c>
      <c r="B23" s="37" t="s">
        <v>734</v>
      </c>
      <c r="C23" s="170">
        <v>0</v>
      </c>
      <c r="D23" s="131">
        <v>8.5289999999999999</v>
      </c>
      <c r="E23" s="132">
        <v>1.33</v>
      </c>
      <c r="F23" s="133">
        <v>0.16800000000000001</v>
      </c>
      <c r="G23" s="39">
        <v>173.53</v>
      </c>
      <c r="H23" s="39">
        <v>8.7899999999999991</v>
      </c>
      <c r="I23" s="130">
        <v>8.7899999999999991</v>
      </c>
      <c r="J23" s="35">
        <v>0.42699999999999999</v>
      </c>
      <c r="K23" s="37"/>
    </row>
    <row r="24" spans="1:11" ht="32.25" customHeight="1" x14ac:dyDescent="0.2">
      <c r="A24" s="15" t="s">
        <v>406</v>
      </c>
      <c r="B24" s="37" t="s">
        <v>735</v>
      </c>
      <c r="C24" s="170">
        <v>0</v>
      </c>
      <c r="D24" s="131">
        <v>8.5289999999999999</v>
      </c>
      <c r="E24" s="132">
        <v>1.33</v>
      </c>
      <c r="F24" s="133">
        <v>0.16800000000000001</v>
      </c>
      <c r="G24" s="39">
        <v>370.11</v>
      </c>
      <c r="H24" s="39">
        <v>8.7899999999999991</v>
      </c>
      <c r="I24" s="130">
        <v>8.7899999999999991</v>
      </c>
      <c r="J24" s="35">
        <v>0.42699999999999999</v>
      </c>
      <c r="K24" s="37"/>
    </row>
    <row r="25" spans="1:11" ht="32.25" customHeight="1" x14ac:dyDescent="0.2">
      <c r="A25" s="15" t="s">
        <v>407</v>
      </c>
      <c r="B25" s="37" t="s">
        <v>736</v>
      </c>
      <c r="C25" s="170">
        <v>0</v>
      </c>
      <c r="D25" s="131">
        <v>5.4279999999999999</v>
      </c>
      <c r="E25" s="132">
        <v>0.77800000000000002</v>
      </c>
      <c r="F25" s="133">
        <v>8.6999999999999994E-2</v>
      </c>
      <c r="G25" s="39">
        <v>20.94</v>
      </c>
      <c r="H25" s="39">
        <v>6.38</v>
      </c>
      <c r="I25" s="130">
        <v>6.38</v>
      </c>
      <c r="J25" s="35">
        <v>0.25</v>
      </c>
      <c r="K25" s="37"/>
    </row>
    <row r="26" spans="1:11" ht="32.25" customHeight="1" x14ac:dyDescent="0.2">
      <c r="A26" s="15" t="s">
        <v>408</v>
      </c>
      <c r="B26" s="37" t="s">
        <v>737</v>
      </c>
      <c r="C26" s="170">
        <v>0</v>
      </c>
      <c r="D26" s="131">
        <v>5.4279999999999999</v>
      </c>
      <c r="E26" s="132">
        <v>0.77800000000000002</v>
      </c>
      <c r="F26" s="133">
        <v>8.6999999999999994E-2</v>
      </c>
      <c r="G26" s="39">
        <v>83.05</v>
      </c>
      <c r="H26" s="39">
        <v>6.38</v>
      </c>
      <c r="I26" s="130">
        <v>6.38</v>
      </c>
      <c r="J26" s="35">
        <v>0.25</v>
      </c>
      <c r="K26" s="37"/>
    </row>
    <row r="27" spans="1:11" ht="32.25" customHeight="1" x14ac:dyDescent="0.2">
      <c r="A27" s="15" t="s">
        <v>409</v>
      </c>
      <c r="B27" s="37" t="s">
        <v>738</v>
      </c>
      <c r="C27" s="170">
        <v>0</v>
      </c>
      <c r="D27" s="131">
        <v>5.4279999999999999</v>
      </c>
      <c r="E27" s="132">
        <v>0.77800000000000002</v>
      </c>
      <c r="F27" s="133">
        <v>8.6999999999999994E-2</v>
      </c>
      <c r="G27" s="39">
        <v>119.16</v>
      </c>
      <c r="H27" s="39">
        <v>6.38</v>
      </c>
      <c r="I27" s="130">
        <v>6.38</v>
      </c>
      <c r="J27" s="35">
        <v>0.25</v>
      </c>
      <c r="K27" s="37"/>
    </row>
    <row r="28" spans="1:11" ht="32.25" customHeight="1" x14ac:dyDescent="0.2">
      <c r="A28" s="15" t="s">
        <v>410</v>
      </c>
      <c r="B28" s="37" t="s">
        <v>739</v>
      </c>
      <c r="C28" s="170">
        <v>0</v>
      </c>
      <c r="D28" s="131">
        <v>5.4279999999999999</v>
      </c>
      <c r="E28" s="132">
        <v>0.77800000000000002</v>
      </c>
      <c r="F28" s="133">
        <v>8.6999999999999994E-2</v>
      </c>
      <c r="G28" s="39">
        <v>169.58</v>
      </c>
      <c r="H28" s="39">
        <v>6.38</v>
      </c>
      <c r="I28" s="130">
        <v>6.38</v>
      </c>
      <c r="J28" s="35">
        <v>0.25</v>
      </c>
      <c r="K28" s="37"/>
    </row>
    <row r="29" spans="1:11" ht="32.25" customHeight="1" x14ac:dyDescent="0.2">
      <c r="A29" s="15" t="s">
        <v>411</v>
      </c>
      <c r="B29" s="37" t="s">
        <v>740</v>
      </c>
      <c r="C29" s="170">
        <v>0</v>
      </c>
      <c r="D29" s="131">
        <v>5.4279999999999999</v>
      </c>
      <c r="E29" s="132">
        <v>0.77800000000000002</v>
      </c>
      <c r="F29" s="133">
        <v>8.6999999999999994E-2</v>
      </c>
      <c r="G29" s="39">
        <v>366.16</v>
      </c>
      <c r="H29" s="39">
        <v>6.38</v>
      </c>
      <c r="I29" s="130">
        <v>6.38</v>
      </c>
      <c r="J29" s="35">
        <v>0.25</v>
      </c>
      <c r="K29" s="37"/>
    </row>
    <row r="30" spans="1:11" ht="32.25" customHeight="1" x14ac:dyDescent="0.2">
      <c r="A30" s="15" t="s">
        <v>412</v>
      </c>
      <c r="B30" s="37" t="s">
        <v>741</v>
      </c>
      <c r="C30" s="170">
        <v>0</v>
      </c>
      <c r="D30" s="131">
        <v>4.6550000000000002</v>
      </c>
      <c r="E30" s="132">
        <v>0.63100000000000001</v>
      </c>
      <c r="F30" s="133">
        <v>6.7000000000000004E-2</v>
      </c>
      <c r="G30" s="39">
        <v>222.02</v>
      </c>
      <c r="H30" s="39">
        <v>5.6</v>
      </c>
      <c r="I30" s="130">
        <v>5.6</v>
      </c>
      <c r="J30" s="35">
        <v>0.20200000000000001</v>
      </c>
      <c r="K30" s="37"/>
    </row>
    <row r="31" spans="1:11" ht="32.25" customHeight="1" x14ac:dyDescent="0.2">
      <c r="A31" s="15" t="s">
        <v>413</v>
      </c>
      <c r="B31" s="37" t="s">
        <v>742</v>
      </c>
      <c r="C31" s="170">
        <v>0</v>
      </c>
      <c r="D31" s="131">
        <v>4.6550000000000002</v>
      </c>
      <c r="E31" s="132">
        <v>0.63100000000000001</v>
      </c>
      <c r="F31" s="133">
        <v>6.7000000000000004E-2</v>
      </c>
      <c r="G31" s="39">
        <v>765.86</v>
      </c>
      <c r="H31" s="39">
        <v>5.6</v>
      </c>
      <c r="I31" s="130">
        <v>5.6</v>
      </c>
      <c r="J31" s="35">
        <v>0.20200000000000001</v>
      </c>
      <c r="K31" s="37"/>
    </row>
    <row r="32" spans="1:11" ht="32.25" customHeight="1" x14ac:dyDescent="0.2">
      <c r="A32" s="15" t="s">
        <v>414</v>
      </c>
      <c r="B32" s="37" t="s">
        <v>743</v>
      </c>
      <c r="C32" s="170">
        <v>0</v>
      </c>
      <c r="D32" s="131">
        <v>4.6550000000000002</v>
      </c>
      <c r="E32" s="132">
        <v>0.63100000000000001</v>
      </c>
      <c r="F32" s="133">
        <v>6.7000000000000004E-2</v>
      </c>
      <c r="G32" s="39">
        <v>1382.89</v>
      </c>
      <c r="H32" s="39">
        <v>5.6</v>
      </c>
      <c r="I32" s="130">
        <v>5.6</v>
      </c>
      <c r="J32" s="35">
        <v>0.20200000000000001</v>
      </c>
      <c r="K32" s="37"/>
    </row>
    <row r="33" spans="1:11" ht="32.25" customHeight="1" x14ac:dyDescent="0.2">
      <c r="A33" s="15" t="s">
        <v>415</v>
      </c>
      <c r="B33" s="37" t="s">
        <v>744</v>
      </c>
      <c r="C33" s="170">
        <v>0</v>
      </c>
      <c r="D33" s="131">
        <v>4.6550000000000002</v>
      </c>
      <c r="E33" s="132">
        <v>0.63100000000000001</v>
      </c>
      <c r="F33" s="133">
        <v>6.7000000000000004E-2</v>
      </c>
      <c r="G33" s="39">
        <v>2272.02</v>
      </c>
      <c r="H33" s="39">
        <v>5.6</v>
      </c>
      <c r="I33" s="130">
        <v>5.6</v>
      </c>
      <c r="J33" s="35">
        <v>0.20200000000000001</v>
      </c>
      <c r="K33" s="37"/>
    </row>
    <row r="34" spans="1:11" ht="32.25" customHeight="1" x14ac:dyDescent="0.2">
      <c r="A34" s="15" t="s">
        <v>416</v>
      </c>
      <c r="B34" s="37" t="s">
        <v>745</v>
      </c>
      <c r="C34" s="170">
        <v>0</v>
      </c>
      <c r="D34" s="131">
        <v>4.6550000000000002</v>
      </c>
      <c r="E34" s="132">
        <v>0.63100000000000001</v>
      </c>
      <c r="F34" s="133">
        <v>6.7000000000000004E-2</v>
      </c>
      <c r="G34" s="39">
        <v>6205.46</v>
      </c>
      <c r="H34" s="39">
        <v>5.6</v>
      </c>
      <c r="I34" s="130">
        <v>5.6</v>
      </c>
      <c r="J34" s="35">
        <v>0.20200000000000001</v>
      </c>
      <c r="K34" s="37"/>
    </row>
    <row r="35" spans="1:11" ht="42" customHeight="1" x14ac:dyDescent="0.2">
      <c r="A35" s="15" t="s">
        <v>129</v>
      </c>
      <c r="B35" s="37" t="s">
        <v>746</v>
      </c>
      <c r="C35" s="170" t="s">
        <v>661</v>
      </c>
      <c r="D35" s="134">
        <v>44.435000000000002</v>
      </c>
      <c r="E35" s="135">
        <v>4.5780000000000003</v>
      </c>
      <c r="F35" s="133">
        <v>2.6539999999999999</v>
      </c>
      <c r="G35" s="40"/>
      <c r="H35" s="40"/>
      <c r="I35" s="40"/>
      <c r="J35" s="36"/>
      <c r="K35" s="37"/>
    </row>
    <row r="36" spans="1:11" ht="32.25" customHeight="1" x14ac:dyDescent="0.2">
      <c r="A36" s="15" t="s">
        <v>130</v>
      </c>
      <c r="B36" s="38" t="s">
        <v>747</v>
      </c>
      <c r="C36" s="169" t="s">
        <v>662</v>
      </c>
      <c r="D36" s="131">
        <v>-8.76</v>
      </c>
      <c r="E36" s="132">
        <v>-1.4350000000000001</v>
      </c>
      <c r="F36" s="133">
        <v>-0.19400000000000001</v>
      </c>
      <c r="G36" s="39">
        <v>0</v>
      </c>
      <c r="H36" s="40"/>
      <c r="I36" s="40"/>
      <c r="J36" s="36"/>
      <c r="K36" s="37"/>
    </row>
    <row r="37" spans="1:11" ht="32.25" customHeight="1" x14ac:dyDescent="0.2">
      <c r="A37" s="15" t="s">
        <v>131</v>
      </c>
      <c r="B37" s="37" t="s">
        <v>748</v>
      </c>
      <c r="C37" s="170">
        <v>0</v>
      </c>
      <c r="D37" s="131">
        <v>-6.9880000000000004</v>
      </c>
      <c r="E37" s="132">
        <v>-1.1060000000000001</v>
      </c>
      <c r="F37" s="133">
        <v>-0.14299999999999999</v>
      </c>
      <c r="G37" s="39">
        <v>0</v>
      </c>
      <c r="H37" s="40"/>
      <c r="I37" s="40"/>
      <c r="J37" s="36"/>
      <c r="K37" s="37"/>
    </row>
    <row r="38" spans="1:11" ht="32.25" customHeight="1" x14ac:dyDescent="0.2">
      <c r="A38" s="15" t="s">
        <v>132</v>
      </c>
      <c r="B38" s="37" t="s">
        <v>749</v>
      </c>
      <c r="C38" s="170">
        <v>0</v>
      </c>
      <c r="D38" s="131">
        <v>-8.76</v>
      </c>
      <c r="E38" s="132">
        <v>-1.4350000000000001</v>
      </c>
      <c r="F38" s="133">
        <v>-0.19400000000000001</v>
      </c>
      <c r="G38" s="39">
        <v>0</v>
      </c>
      <c r="H38" s="40"/>
      <c r="I38" s="40"/>
      <c r="J38" s="35">
        <v>0.5</v>
      </c>
      <c r="K38" s="37"/>
    </row>
    <row r="39" spans="1:11" ht="32.25" customHeight="1" x14ac:dyDescent="0.2">
      <c r="A39" s="15" t="s">
        <v>664</v>
      </c>
      <c r="B39" s="37" t="s">
        <v>750</v>
      </c>
      <c r="C39" s="170">
        <v>0</v>
      </c>
      <c r="D39" s="131">
        <v>-8.76</v>
      </c>
      <c r="E39" s="132">
        <v>-1.4350000000000001</v>
      </c>
      <c r="F39" s="133">
        <v>-0.19400000000000001</v>
      </c>
      <c r="G39" s="39">
        <v>0</v>
      </c>
      <c r="H39" s="40"/>
      <c r="I39" s="40"/>
      <c r="J39" s="36"/>
      <c r="K39" s="37"/>
    </row>
    <row r="40" spans="1:11" ht="32.25" customHeight="1" x14ac:dyDescent="0.2">
      <c r="A40" s="15" t="s">
        <v>134</v>
      </c>
      <c r="B40" s="37" t="s">
        <v>751</v>
      </c>
      <c r="C40" s="170">
        <v>0</v>
      </c>
      <c r="D40" s="131">
        <v>-6.9880000000000004</v>
      </c>
      <c r="E40" s="132">
        <v>-1.1060000000000001</v>
      </c>
      <c r="F40" s="133">
        <v>-0.14299999999999999</v>
      </c>
      <c r="G40" s="39">
        <v>0</v>
      </c>
      <c r="H40" s="40"/>
      <c r="I40" s="40"/>
      <c r="J40" s="35">
        <v>0.35399999999999998</v>
      </c>
      <c r="K40" s="37"/>
    </row>
    <row r="41" spans="1:11" ht="32.25" customHeight="1" x14ac:dyDescent="0.2">
      <c r="A41" s="15" t="s">
        <v>665</v>
      </c>
      <c r="B41" s="37" t="s">
        <v>752</v>
      </c>
      <c r="C41" s="170">
        <v>0</v>
      </c>
      <c r="D41" s="131">
        <v>-6.9880000000000004</v>
      </c>
      <c r="E41" s="132">
        <v>-1.1060000000000001</v>
      </c>
      <c r="F41" s="133">
        <v>-0.14299999999999999</v>
      </c>
      <c r="G41" s="39">
        <v>0</v>
      </c>
      <c r="H41" s="40"/>
      <c r="I41" s="40"/>
      <c r="J41" s="36"/>
      <c r="K41" s="37"/>
    </row>
    <row r="42" spans="1:11" ht="32.25" customHeight="1" x14ac:dyDescent="0.2">
      <c r="A42" s="15" t="s">
        <v>136</v>
      </c>
      <c r="B42" s="37" t="s">
        <v>753</v>
      </c>
      <c r="C42" s="170">
        <v>0</v>
      </c>
      <c r="D42" s="131">
        <v>-5.1269999999999998</v>
      </c>
      <c r="E42" s="132">
        <v>-0.73499999999999999</v>
      </c>
      <c r="F42" s="133">
        <v>-8.2000000000000003E-2</v>
      </c>
      <c r="G42" s="39">
        <v>15.58</v>
      </c>
      <c r="H42" s="40"/>
      <c r="I42" s="40"/>
      <c r="J42" s="35">
        <v>0.29899999999999999</v>
      </c>
      <c r="K42" s="37"/>
    </row>
    <row r="43" spans="1:11" ht="32.25" customHeight="1" x14ac:dyDescent="0.2">
      <c r="A43" s="15" t="s">
        <v>666</v>
      </c>
      <c r="B43" s="37" t="s">
        <v>754</v>
      </c>
      <c r="C43" s="170">
        <v>0</v>
      </c>
      <c r="D43" s="131">
        <v>-5.1269999999999998</v>
      </c>
      <c r="E43" s="132">
        <v>-0.73499999999999999</v>
      </c>
      <c r="F43" s="133">
        <v>-8.2000000000000003E-2</v>
      </c>
      <c r="G43" s="39">
        <v>15.58</v>
      </c>
      <c r="H43" s="40"/>
      <c r="I43" s="40"/>
      <c r="J43" s="36"/>
      <c r="K43" s="37"/>
    </row>
    <row r="44" spans="1:11" ht="27.75" customHeight="1" x14ac:dyDescent="0.2">
      <c r="C44" s="2"/>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3">
    <mergeCell ref="I9:K9"/>
    <mergeCell ref="G9:H9"/>
    <mergeCell ref="A2:K2"/>
    <mergeCell ref="C5:D5"/>
    <mergeCell ref="C6:D6"/>
    <mergeCell ref="G5:H5"/>
    <mergeCell ref="G6:H6"/>
    <mergeCell ref="G4:K4"/>
    <mergeCell ref="A4:E4"/>
    <mergeCell ref="C7:D7"/>
    <mergeCell ref="B8:E8"/>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3" fitToHeight="0" orientation="portrait" r:id="rId2"/>
  <headerFooter scaleWithDoc="0">
    <oddHeader>&amp;L&amp;"Arial,Bold"
&amp;"Arial,Regular"Annex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
  <sheetViews>
    <sheetView zoomScale="85" zoomScaleNormal="85" zoomScaleSheetLayoutView="100" workbookViewId="0"/>
  </sheetViews>
  <sheetFormatPr defaultRowHeight="12.75" x14ac:dyDescent="0.2"/>
  <cols>
    <col min="1" max="1" width="14.7109375" style="46" customWidth="1"/>
    <col min="2" max="2" width="7.85546875" style="46" customWidth="1"/>
    <col min="3" max="3" width="14.7109375" style="206" customWidth="1"/>
    <col min="4" max="4" width="14.7109375" style="54" customWidth="1"/>
    <col min="5" max="5" width="7.85546875" style="54" customWidth="1"/>
    <col min="6" max="6" width="14.7109375" style="54" customWidth="1"/>
    <col min="7" max="7" width="30.7109375" style="54" customWidth="1"/>
    <col min="8" max="8" width="14.7109375" style="54" customWidth="1"/>
    <col min="9" max="9" width="14.7109375" style="55" customWidth="1"/>
    <col min="10" max="11" width="14.7109375" style="56" customWidth="1"/>
    <col min="12" max="16" width="14.7109375" style="46" customWidth="1"/>
    <col min="17" max="16384" width="9.140625" style="46"/>
  </cols>
  <sheetData>
    <row r="1" spans="1:16" ht="32.25" customHeight="1" x14ac:dyDescent="0.2">
      <c r="A1" s="44" t="s">
        <v>16</v>
      </c>
      <c r="B1" s="44"/>
      <c r="C1" s="231" t="s">
        <v>633</v>
      </c>
      <c r="D1" s="231"/>
      <c r="E1" s="231"/>
      <c r="F1" s="231"/>
      <c r="G1" s="231"/>
      <c r="H1" s="231"/>
      <c r="I1" s="231"/>
      <c r="J1" s="231"/>
      <c r="K1" s="231"/>
      <c r="L1" s="231"/>
      <c r="M1" s="231"/>
      <c r="N1" s="231"/>
      <c r="O1" s="231"/>
      <c r="P1" s="231"/>
    </row>
    <row r="2" spans="1:16" s="47" customFormat="1" ht="27.75" customHeight="1" x14ac:dyDescent="0.2">
      <c r="A2" s="232" t="str">
        <f>Overview!B4&amp; " - Effective from "&amp;Overview!D4&amp;" - "&amp;Overview!E4&amp;" Designated EHV charges"</f>
        <v>Aidien Limited - GSP_A - Effective from 1 April 2027 - Final Designated EHV charges</v>
      </c>
      <c r="B2" s="233"/>
      <c r="C2" s="233"/>
      <c r="D2" s="233"/>
      <c r="E2" s="233"/>
      <c r="F2" s="233"/>
      <c r="G2" s="233"/>
      <c r="H2" s="233"/>
      <c r="I2" s="233"/>
      <c r="J2" s="233"/>
      <c r="K2" s="233"/>
      <c r="L2" s="233"/>
      <c r="M2" s="233"/>
      <c r="N2" s="233"/>
      <c r="O2" s="233"/>
      <c r="P2" s="234"/>
    </row>
    <row r="3" spans="1:16" s="80" customFormat="1" ht="12.75" customHeight="1" x14ac:dyDescent="0.2">
      <c r="A3" s="79"/>
      <c r="B3" s="79"/>
      <c r="C3" s="79"/>
      <c r="D3" s="79"/>
      <c r="E3" s="79"/>
      <c r="F3" s="79"/>
      <c r="G3" s="79"/>
      <c r="H3" s="79"/>
      <c r="I3" s="79"/>
      <c r="J3" s="79"/>
      <c r="K3" s="79"/>
      <c r="L3" s="79"/>
      <c r="M3" s="79"/>
      <c r="N3" s="79"/>
      <c r="O3" s="79"/>
    </row>
    <row r="4" spans="1:16" s="80" customFormat="1" ht="25.5" customHeight="1" x14ac:dyDescent="0.2">
      <c r="A4" s="221" t="s">
        <v>59</v>
      </c>
      <c r="B4" s="221"/>
      <c r="C4" s="221"/>
      <c r="D4" s="221"/>
      <c r="E4" s="221"/>
      <c r="F4" s="221"/>
      <c r="G4" s="79"/>
      <c r="H4" s="79"/>
      <c r="I4" s="79"/>
      <c r="J4" s="79"/>
      <c r="K4" s="79"/>
      <c r="L4" s="79"/>
      <c r="M4" s="79"/>
      <c r="N4" s="79"/>
      <c r="O4" s="79"/>
    </row>
    <row r="5" spans="1:16" s="80" customFormat="1" ht="25.5" customHeight="1" x14ac:dyDescent="0.2">
      <c r="A5" s="235" t="s">
        <v>9</v>
      </c>
      <c r="B5" s="236"/>
      <c r="C5" s="236"/>
      <c r="D5" s="237" t="s">
        <v>56</v>
      </c>
      <c r="E5" s="237"/>
      <c r="F5" s="237"/>
      <c r="G5" s="79"/>
      <c r="H5" s="79"/>
      <c r="I5" s="79"/>
      <c r="J5" s="79"/>
      <c r="K5" s="79"/>
      <c r="L5" s="79"/>
      <c r="M5" s="79"/>
      <c r="N5" s="79"/>
      <c r="O5" s="79"/>
    </row>
    <row r="6" spans="1:16" s="80" customFormat="1" ht="48" customHeight="1" x14ac:dyDescent="0.2">
      <c r="A6" s="227" t="s">
        <v>55</v>
      </c>
      <c r="B6" s="227"/>
      <c r="C6" s="227"/>
      <c r="D6" s="238" t="s">
        <v>611</v>
      </c>
      <c r="E6" s="239"/>
      <c r="F6" s="240"/>
      <c r="G6" s="79"/>
      <c r="H6" s="79"/>
      <c r="I6" s="79"/>
      <c r="J6" s="79"/>
      <c r="K6" s="79"/>
      <c r="L6" s="79"/>
      <c r="M6" s="79"/>
      <c r="N6" s="79"/>
      <c r="O6" s="79"/>
    </row>
    <row r="7" spans="1:16" s="80" customFormat="1" ht="25.5" customHeight="1" x14ac:dyDescent="0.2">
      <c r="A7" s="227" t="s">
        <v>10</v>
      </c>
      <c r="B7" s="227"/>
      <c r="C7" s="227"/>
      <c r="D7" s="224" t="s">
        <v>11</v>
      </c>
      <c r="E7" s="224"/>
      <c r="F7" s="224"/>
      <c r="G7" s="79"/>
      <c r="H7" s="79"/>
      <c r="I7" s="79"/>
      <c r="J7" s="79"/>
      <c r="K7" s="79"/>
      <c r="L7" s="79"/>
      <c r="M7" s="79"/>
      <c r="N7" s="79"/>
      <c r="O7" s="79"/>
    </row>
    <row r="8" spans="1:16" s="80" customFormat="1" ht="18" x14ac:dyDescent="0.2">
      <c r="A8" s="79"/>
      <c r="B8" s="79"/>
      <c r="C8" s="79"/>
      <c r="D8" s="79"/>
      <c r="E8" s="79"/>
      <c r="F8" s="79"/>
      <c r="G8" s="79"/>
      <c r="H8" s="79"/>
      <c r="I8" s="79"/>
      <c r="J8" s="79"/>
      <c r="K8" s="79"/>
      <c r="L8" s="79"/>
      <c r="M8" s="79"/>
      <c r="N8" s="79"/>
      <c r="O8" s="79"/>
    </row>
    <row r="9" spans="1:16" ht="66.95" customHeight="1" x14ac:dyDescent="0.2">
      <c r="A9" s="48" t="s">
        <v>46</v>
      </c>
      <c r="B9" s="49" t="s">
        <v>648</v>
      </c>
      <c r="C9" s="48" t="s">
        <v>31</v>
      </c>
      <c r="D9" s="48" t="s">
        <v>48</v>
      </c>
      <c r="E9" s="49" t="s">
        <v>648</v>
      </c>
      <c r="F9" s="48" t="s">
        <v>32</v>
      </c>
      <c r="G9" s="50" t="s">
        <v>26</v>
      </c>
      <c r="H9" s="50" t="s">
        <v>529</v>
      </c>
      <c r="I9" s="51" t="s">
        <v>108</v>
      </c>
      <c r="J9" s="50" t="s">
        <v>49</v>
      </c>
      <c r="K9" s="50" t="s">
        <v>106</v>
      </c>
      <c r="L9" s="127" t="s">
        <v>117</v>
      </c>
      <c r="M9" s="51" t="s">
        <v>109</v>
      </c>
      <c r="N9" s="50" t="s">
        <v>50</v>
      </c>
      <c r="O9" s="50" t="s">
        <v>107</v>
      </c>
      <c r="P9" s="127" t="s">
        <v>118</v>
      </c>
    </row>
    <row r="10" spans="1:16" ht="15" customHeight="1" x14ac:dyDescent="0.2">
      <c r="A10" s="41"/>
      <c r="B10" s="91"/>
      <c r="C10" s="52"/>
      <c r="D10" s="42"/>
      <c r="E10" s="91"/>
      <c r="F10" s="52"/>
      <c r="G10" s="53"/>
      <c r="H10" s="180"/>
      <c r="I10" s="57"/>
      <c r="J10" s="58"/>
      <c r="K10" s="58"/>
      <c r="L10" s="58"/>
      <c r="M10" s="59"/>
      <c r="N10" s="60"/>
      <c r="O10" s="60"/>
      <c r="P10" s="60"/>
    </row>
    <row r="11" spans="1:16" ht="15" customHeight="1" x14ac:dyDescent="0.2">
      <c r="A11" s="41"/>
      <c r="B11" s="91"/>
      <c r="C11" s="52"/>
      <c r="D11" s="42"/>
      <c r="E11" s="91"/>
      <c r="F11" s="52"/>
      <c r="G11" s="53"/>
      <c r="H11" s="180"/>
      <c r="I11" s="57"/>
      <c r="J11" s="58"/>
      <c r="K11" s="58"/>
      <c r="L11" s="58"/>
      <c r="M11" s="59"/>
      <c r="N11" s="60"/>
      <c r="O11" s="60"/>
      <c r="P11" s="60"/>
    </row>
  </sheetData>
  <mergeCells count="9">
    <mergeCell ref="C1:P1"/>
    <mergeCell ref="A2:P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50"/>
  <sheetViews>
    <sheetView zoomScale="90" zoomScaleNormal="90" zoomScaleSheetLayoutView="100" workbookViewId="0">
      <selection sqref="A1:H1"/>
    </sheetView>
  </sheetViews>
  <sheetFormatPr defaultRowHeight="12.75" x14ac:dyDescent="0.2"/>
  <cols>
    <col min="1" max="1" width="14.7109375" style="46" customWidth="1"/>
    <col min="2" max="2" width="8.7109375" style="46" customWidth="1"/>
    <col min="3" max="3" width="15.7109375" style="54" bestFit="1" customWidth="1"/>
    <col min="4" max="4" width="50.7109375" style="54" customWidth="1"/>
    <col min="5" max="5" width="14.7109375" style="55" customWidth="1"/>
    <col min="6" max="7" width="14.7109375" style="56" customWidth="1"/>
    <col min="8" max="8" width="14.7109375" style="46" customWidth="1"/>
    <col min="9" max="9" width="15.5703125" style="46" customWidth="1"/>
    <col min="10" max="13" width="9.140625" style="46"/>
    <col min="14" max="14" width="9.42578125" style="46" bestFit="1" customWidth="1"/>
    <col min="15" max="16384" width="9.140625" style="46"/>
  </cols>
  <sheetData>
    <row r="1" spans="1:14" ht="66.75" customHeight="1" x14ac:dyDescent="0.2">
      <c r="A1" s="241" t="s">
        <v>720</v>
      </c>
      <c r="B1" s="241"/>
      <c r="C1" s="241"/>
      <c r="D1" s="241"/>
      <c r="E1" s="241"/>
      <c r="F1" s="241"/>
      <c r="G1" s="241"/>
      <c r="H1" s="241"/>
    </row>
    <row r="2" spans="1:14" s="47" customFormat="1" ht="25.5" customHeight="1" x14ac:dyDescent="0.2">
      <c r="A2" s="232" t="str">
        <f>Overview!B4&amp; " - Effective from "&amp;Overview!D4&amp;" - "&amp;Overview!E4&amp;" Designated EHV import charges"</f>
        <v>Aidien Limited - GSP_A - Effective from 1 April 2027 - Final Designated EHV import charges</v>
      </c>
      <c r="B2" s="233"/>
      <c r="C2" s="233"/>
      <c r="D2" s="233"/>
      <c r="E2" s="233"/>
      <c r="F2" s="233"/>
      <c r="G2" s="233"/>
      <c r="H2" s="234"/>
    </row>
    <row r="3" spans="1:14" s="80" customFormat="1" ht="18" x14ac:dyDescent="0.2">
      <c r="A3" s="84"/>
      <c r="B3" s="84"/>
      <c r="C3" s="84"/>
      <c r="D3" s="85"/>
      <c r="E3" s="86"/>
      <c r="F3" s="86"/>
      <c r="G3" s="87"/>
      <c r="H3" s="87"/>
      <c r="I3" s="79"/>
      <c r="J3" s="79"/>
      <c r="K3" s="79"/>
      <c r="L3" s="79"/>
      <c r="M3" s="79"/>
      <c r="N3" s="79"/>
    </row>
    <row r="4" spans="1:14" ht="60.75" customHeight="1" x14ac:dyDescent="0.2">
      <c r="A4" s="48" t="s">
        <v>46</v>
      </c>
      <c r="B4" s="49" t="s">
        <v>648</v>
      </c>
      <c r="C4" s="48" t="s">
        <v>31</v>
      </c>
      <c r="D4" s="50" t="s">
        <v>26</v>
      </c>
      <c r="E4" s="122" t="str">
        <f>'Annex 2 Designated EHV charges'!I9</f>
        <v>Import
Super Red
unit charge
(p/kWh)</v>
      </c>
      <c r="F4" s="122" t="str">
        <f>'Annex 2 Designated EHV charges'!J9</f>
        <v>Import
fixed charge
(p/day)</v>
      </c>
      <c r="G4" s="122" t="str">
        <f>'Annex 2 Designated EHV charges'!K9</f>
        <v>Import
capacity charge
(p/kVA/day)</v>
      </c>
      <c r="H4" s="122" t="str">
        <f>'Annex 2 Designated EHV charges'!L9</f>
        <v>Import
exceeded capacity charge
(p/kVA/day)</v>
      </c>
    </row>
    <row r="5" spans="1:14" x14ac:dyDescent="0.2">
      <c r="A5" s="92" t="str" cm="1">
        <f t="array" ref="A5">IFERROR(INDEX('Annex 2 Designated EHV charges'!$A$10:$A$43, MATCH(0, IF(ISBLANK('Annex 2 Designated EHV charges'!$A$10:$A$43),1, COUNTIF(A$4:$A4, 'Annex 2 Designated EHV charges'!$A$10:$A$43)), 0)),"")</f>
        <v/>
      </c>
      <c r="B5" s="92" t="str">
        <f>IF($A5="","",VLOOKUP($A5,'Annex 2 Designated EHV charges'!$A:$O,2,0))</f>
        <v/>
      </c>
      <c r="C5" s="93" t="str">
        <f>IF($A5="","",VLOOKUP($A5,'Annex 2 Designated EHV charges'!$A:$O,3,0))</f>
        <v/>
      </c>
      <c r="D5" s="92" t="str">
        <f>IF($A5="","",VLOOKUP($A5,'Annex 2 Designated EHV charges'!$A:$O,7,0))</f>
        <v/>
      </c>
      <c r="E5" s="95" t="str">
        <f>IFERROR(IF(VLOOKUP($A5,'Annex 2 Designated EHV charges'!$A:$O,9,FALSE)=0,"",VLOOKUP($A5,'Annex 2 Designated EHV charges'!$A:$O,9,FALSE)),"")</f>
        <v/>
      </c>
      <c r="F5" s="191" t="str">
        <f>IFERROR(IF(VLOOKUP($A5,'Annex 2 Designated EHV charges'!$A:$O,10,FALSE)=0,"",VLOOKUP($A5,'Annex 2 Designated EHV charges'!$A:$O,10,FALSE)),"")</f>
        <v/>
      </c>
      <c r="G5" s="191" t="str">
        <f>IFERROR(IF(VLOOKUP($A5,'Annex 2 Designated EHV charges'!$A:$O,11,FALSE)=0,"",VLOOKUP($A5,'Annex 2 Designated EHV charges'!$A:$O,11,FALSE)),"")</f>
        <v/>
      </c>
      <c r="H5" s="191" t="str">
        <f>IFERROR(IF(VLOOKUP($A5,'Annex 2 Designated EHV charges'!$A:$O,12,FALSE)=0,"",VLOOKUP($A5,'Annex 2 Designated EHV charges'!$A:$O,12,FALSE)),"")</f>
        <v/>
      </c>
    </row>
    <row r="6" spans="1:14" x14ac:dyDescent="0.2">
      <c r="A6" s="92" t="str" cm="1">
        <f t="array" ref="A6">IFERROR(INDEX('Annex 2 Designated EHV charges'!$A$10:$A$43, MATCH(0, IF(ISBLANK('Annex 2 Designated EHV charges'!$A$10:$A$43),1, COUNTIF(A$4:$A5, 'Annex 2 Designated EHV charges'!$A$10:$A$43)), 0)),"")</f>
        <v/>
      </c>
      <c r="B6" s="92" t="str">
        <f>IF($A6="","",VLOOKUP($A6,'Annex 2 Designated EHV charges'!$A:$O,2,0))</f>
        <v/>
      </c>
      <c r="C6" s="93" t="str">
        <f>IF($A6="","",VLOOKUP($A6,'Annex 2 Designated EHV charges'!$A:$O,3,0))</f>
        <v/>
      </c>
      <c r="D6" s="92" t="str">
        <f>IF($A6="","",VLOOKUP($A6,'Annex 2 Designated EHV charges'!$A:$O,7,0))</f>
        <v/>
      </c>
      <c r="E6" s="95" t="str">
        <f>IFERROR(IF(VLOOKUP($A6,'Annex 2 Designated EHV charges'!$A:$O,9,FALSE)=0,"",VLOOKUP($A6,'Annex 2 Designated EHV charges'!$A:$O,9,FALSE)),"")</f>
        <v/>
      </c>
      <c r="F6" s="191" t="str">
        <f>IFERROR(IF(VLOOKUP($A6,'Annex 2 Designated EHV charges'!$A:$O,10,FALSE)=0,"",VLOOKUP($A6,'Annex 2 Designated EHV charges'!$A:$O,10,FALSE)),"")</f>
        <v/>
      </c>
      <c r="G6" s="191" t="str">
        <f>IFERROR(IF(VLOOKUP($A6,'Annex 2 Designated EHV charges'!$A:$O,11,FALSE)=0,"",VLOOKUP($A6,'Annex 2 Designated EHV charges'!$A:$O,11,FALSE)),"")</f>
        <v/>
      </c>
      <c r="H6" s="191" t="str">
        <f>IFERROR(IF(VLOOKUP($A6,'Annex 2 Designated EHV charges'!$A:$O,12,FALSE)=0,"",VLOOKUP($A6,'Annex 2 Designated EHV charges'!$A:$O,12,FALSE)),"")</f>
        <v/>
      </c>
    </row>
    <row r="7" spans="1:14" x14ac:dyDescent="0.2">
      <c r="A7" s="46" t="str" cm="1">
        <f t="array" ref="A7">IFERROR(INDEX('Annex 2 Designated EHV charges'!$A$10:$A$43, MATCH(0, IF(ISBLANK('Annex 2 Designated EHV charges'!$A$10:$A$43),1, COUNTIF(A$4:$A6, 'Annex 2 Designated EHV charges'!$A$10:$A$43)), 0)),"")</f>
        <v/>
      </c>
      <c r="B7" s="46" t="str">
        <f>IF($A7="","",VLOOKUP($A7,'Annex 2 Designated EHV charges'!$A:$O,2,0))</f>
        <v/>
      </c>
      <c r="C7" s="54" t="str">
        <f>IF($A7="","",VLOOKUP($A7,'Annex 2 Designated EHV charges'!$A:$O,3,0))</f>
        <v/>
      </c>
      <c r="D7" s="54" t="str">
        <f>IF($A7="","",VLOOKUP($A7,'Annex 2 Designated EHV charges'!$A:$O,7,0))</f>
        <v/>
      </c>
      <c r="E7" s="55" t="str">
        <f>IFERROR(IF(VLOOKUP($A7,'Annex 2 Designated EHV charges'!$A:$O,9,FALSE)=0,"",VLOOKUP($A7,'Annex 2 Designated EHV charges'!$A:$O,9,FALSE)),"")</f>
        <v/>
      </c>
      <c r="F7" s="56" t="str">
        <f>IFERROR(IF(VLOOKUP($A7,'Annex 2 Designated EHV charges'!$A:$O,10,FALSE)=0,"",VLOOKUP($A7,'Annex 2 Designated EHV charges'!$A:$O,10,FALSE)),"")</f>
        <v/>
      </c>
      <c r="G7" s="56" t="str">
        <f>IFERROR(IF(VLOOKUP($A7,'Annex 2 Designated EHV charges'!$A:$O,11,FALSE)=0,"",VLOOKUP($A7,'Annex 2 Designated EHV charges'!$A:$O,11,FALSE)),"")</f>
        <v/>
      </c>
      <c r="H7" s="46" t="str">
        <f>IFERROR(IF(VLOOKUP($A7,'Annex 2 Designated EHV charges'!$A:$O,12,FALSE)=0,"",VLOOKUP($A7,'Annex 2 Designated EHV charges'!$A:$O,12,FALSE)),"")</f>
        <v/>
      </c>
    </row>
    <row r="8" spans="1:14" x14ac:dyDescent="0.2">
      <c r="A8" s="46" t="str" cm="1">
        <f t="array" ref="A8">IFERROR(INDEX('Annex 2 Designated EHV charges'!$A$10:$A$43, MATCH(0, IF(ISBLANK('Annex 2 Designated EHV charges'!$A$10:$A$43),1, COUNTIF(A$4:$A7, 'Annex 2 Designated EHV charges'!$A$10:$A$43)), 0)),"")</f>
        <v/>
      </c>
      <c r="B8" s="46" t="str">
        <f>IF($A8="","",VLOOKUP($A8,'Annex 2 Designated EHV charges'!$A:$O,2,0))</f>
        <v/>
      </c>
      <c r="C8" s="54" t="str">
        <f>IF($A8="","",VLOOKUP($A8,'Annex 2 Designated EHV charges'!$A:$O,3,0))</f>
        <v/>
      </c>
      <c r="D8" s="54" t="str">
        <f>IF($A8="","",VLOOKUP($A8,'Annex 2 Designated EHV charges'!$A:$O,7,0))</f>
        <v/>
      </c>
      <c r="E8" s="55" t="str">
        <f>IFERROR(IF(VLOOKUP($A8,'Annex 2 Designated EHV charges'!$A:$O,9,FALSE)=0,"",VLOOKUP($A8,'Annex 2 Designated EHV charges'!$A:$O,9,FALSE)),"")</f>
        <v/>
      </c>
      <c r="F8" s="56" t="str">
        <f>IFERROR(IF(VLOOKUP($A8,'Annex 2 Designated EHV charges'!$A:$O,10,FALSE)=0,"",VLOOKUP($A8,'Annex 2 Designated EHV charges'!$A:$O,10,FALSE)),"")</f>
        <v/>
      </c>
      <c r="G8" s="56" t="str">
        <f>IFERROR(IF(VLOOKUP($A8,'Annex 2 Designated EHV charges'!$A:$O,11,FALSE)=0,"",VLOOKUP($A8,'Annex 2 Designated EHV charges'!$A:$O,11,FALSE)),"")</f>
        <v/>
      </c>
      <c r="H8" s="46" t="str">
        <f>IFERROR(IF(VLOOKUP($A8,'Annex 2 Designated EHV charges'!$A:$O,12,FALSE)=0,"",VLOOKUP($A8,'Annex 2 Designated EHV charges'!$A:$O,12,FALSE)),"")</f>
        <v/>
      </c>
    </row>
    <row r="9" spans="1:14" x14ac:dyDescent="0.2">
      <c r="A9" s="46" t="str" cm="1">
        <f t="array" ref="A9">IFERROR(INDEX('Annex 2 Designated EHV charges'!$A$10:$A$43, MATCH(0, IF(ISBLANK('Annex 2 Designated EHV charges'!$A$10:$A$43),1, COUNTIF(A$4:$A8, 'Annex 2 Designated EHV charges'!$A$10:$A$43)), 0)),"")</f>
        <v/>
      </c>
      <c r="B9" s="46" t="str">
        <f>IF($A9="","",VLOOKUP($A9,'Annex 2 Designated EHV charges'!$A:$O,2,0))</f>
        <v/>
      </c>
      <c r="C9" s="54" t="str">
        <f>IF($A9="","",VLOOKUP($A9,'Annex 2 Designated EHV charges'!$A:$O,3,0))</f>
        <v/>
      </c>
      <c r="D9" s="54" t="str">
        <f>IF($A9="","",VLOOKUP($A9,'Annex 2 Designated EHV charges'!$A:$O,7,0))</f>
        <v/>
      </c>
      <c r="E9" s="55" t="str">
        <f>IFERROR(IF(VLOOKUP($A9,'Annex 2 Designated EHV charges'!$A:$O,9,FALSE)=0,"",VLOOKUP($A9,'Annex 2 Designated EHV charges'!$A:$O,9,FALSE)),"")</f>
        <v/>
      </c>
      <c r="F9" s="56" t="str">
        <f>IFERROR(IF(VLOOKUP($A9,'Annex 2 Designated EHV charges'!$A:$O,10,FALSE)=0,"",VLOOKUP($A9,'Annex 2 Designated EHV charges'!$A:$O,10,FALSE)),"")</f>
        <v/>
      </c>
      <c r="G9" s="56" t="str">
        <f>IFERROR(IF(VLOOKUP($A9,'Annex 2 Designated EHV charges'!$A:$O,11,FALSE)=0,"",VLOOKUP($A9,'Annex 2 Designated EHV charges'!$A:$O,11,FALSE)),"")</f>
        <v/>
      </c>
      <c r="H9" s="46" t="str">
        <f>IFERROR(IF(VLOOKUP($A9,'Annex 2 Designated EHV charges'!$A:$O,12,FALSE)=0,"",VLOOKUP($A9,'Annex 2 Designated EHV charges'!$A:$O,12,FALSE)),"")</f>
        <v/>
      </c>
    </row>
    <row r="10" spans="1:14" x14ac:dyDescent="0.2">
      <c r="A10" s="46" t="str" cm="1">
        <f t="array" ref="A10">IFERROR(INDEX('Annex 2 Designated EHV charges'!$A$10:$A$43, MATCH(0, IF(ISBLANK('Annex 2 Designated EHV charges'!$A$10:$A$43),1, COUNTIF(A$4:$A9, 'Annex 2 Designated EHV charges'!$A$10:$A$43)), 0)),"")</f>
        <v/>
      </c>
      <c r="B10" s="46" t="str">
        <f>IF($A10="","",VLOOKUP($A10,'Annex 2 Designated EHV charges'!$A:$O,2,0))</f>
        <v/>
      </c>
      <c r="C10" s="54" t="str">
        <f>IF($A10="","",VLOOKUP($A10,'Annex 2 Designated EHV charges'!$A:$O,3,0))</f>
        <v/>
      </c>
      <c r="D10" s="54" t="str">
        <f>IF($A10="","",VLOOKUP($A10,'Annex 2 Designated EHV charges'!$A:$O,7,0))</f>
        <v/>
      </c>
      <c r="E10" s="55" t="str">
        <f>IFERROR(IF(VLOOKUP($A10,'Annex 2 Designated EHV charges'!$A:$O,9,FALSE)=0,"",VLOOKUP($A10,'Annex 2 Designated EHV charges'!$A:$O,9,FALSE)),"")</f>
        <v/>
      </c>
      <c r="F10" s="56" t="str">
        <f>IFERROR(IF(VLOOKUP($A10,'Annex 2 Designated EHV charges'!$A:$O,10,FALSE)=0,"",VLOOKUP($A10,'Annex 2 Designated EHV charges'!$A:$O,10,FALSE)),"")</f>
        <v/>
      </c>
      <c r="G10" s="56" t="str">
        <f>IFERROR(IF(VLOOKUP($A10,'Annex 2 Designated EHV charges'!$A:$O,11,FALSE)=0,"",VLOOKUP($A10,'Annex 2 Designated EHV charges'!$A:$O,11,FALSE)),"")</f>
        <v/>
      </c>
      <c r="H10" s="46" t="str">
        <f>IFERROR(IF(VLOOKUP($A10,'Annex 2 Designated EHV charges'!$A:$O,12,FALSE)=0,"",VLOOKUP($A10,'Annex 2 Designated EHV charges'!$A:$O,12,FALSE)),"")</f>
        <v/>
      </c>
    </row>
    <row r="11" spans="1:14" x14ac:dyDescent="0.2">
      <c r="A11" s="46" t="str" cm="1">
        <f t="array" ref="A11">IFERROR(INDEX('Annex 2 Designated EHV charges'!$A$10:$A$43, MATCH(0, IF(ISBLANK('Annex 2 Designated EHV charges'!$A$10:$A$43),1, COUNTIF(A$4:$A10, 'Annex 2 Designated EHV charges'!$A$10:$A$43)), 0)),"")</f>
        <v/>
      </c>
      <c r="B11" s="46" t="str">
        <f>IF($A11="","",VLOOKUP($A11,'Annex 2 Designated EHV charges'!$A:$O,2,0))</f>
        <v/>
      </c>
      <c r="C11" s="54" t="str">
        <f>IF($A11="","",VLOOKUP($A11,'Annex 2 Designated EHV charges'!$A:$O,3,0))</f>
        <v/>
      </c>
      <c r="D11" s="54" t="str">
        <f>IF($A11="","",VLOOKUP($A11,'Annex 2 Designated EHV charges'!$A:$O,7,0))</f>
        <v/>
      </c>
      <c r="E11" s="55" t="str">
        <f>IFERROR(IF(VLOOKUP($A11,'Annex 2 Designated EHV charges'!$A:$O,9,FALSE)=0,"",VLOOKUP($A11,'Annex 2 Designated EHV charges'!$A:$O,9,FALSE)),"")</f>
        <v/>
      </c>
      <c r="F11" s="56" t="str">
        <f>IFERROR(IF(VLOOKUP($A11,'Annex 2 Designated EHV charges'!$A:$O,10,FALSE)=0,"",VLOOKUP($A11,'Annex 2 Designated EHV charges'!$A:$O,10,FALSE)),"")</f>
        <v/>
      </c>
      <c r="G11" s="56" t="str">
        <f>IFERROR(IF(VLOOKUP($A11,'Annex 2 Designated EHV charges'!$A:$O,11,FALSE)=0,"",VLOOKUP($A11,'Annex 2 Designated EHV charges'!$A:$O,11,FALSE)),"")</f>
        <v/>
      </c>
      <c r="H11" s="46" t="str">
        <f>IFERROR(IF(VLOOKUP($A11,'Annex 2 Designated EHV charges'!$A:$O,12,FALSE)=0,"",VLOOKUP($A11,'Annex 2 Designated EHV charges'!$A:$O,12,FALSE)),"")</f>
        <v/>
      </c>
    </row>
    <row r="12" spans="1:14" x14ac:dyDescent="0.2">
      <c r="A12" s="46" t="str" cm="1">
        <f t="array" ref="A12">IFERROR(INDEX('Annex 2 Designated EHV charges'!$A$10:$A$43, MATCH(0, IF(ISBLANK('Annex 2 Designated EHV charges'!$A$10:$A$43),1, COUNTIF(A$4:$A11, 'Annex 2 Designated EHV charges'!$A$10:$A$43)), 0)),"")</f>
        <v/>
      </c>
      <c r="B12" s="46" t="str">
        <f>IF($A12="","",VLOOKUP($A12,'Annex 2 Designated EHV charges'!$A:$O,2,0))</f>
        <v/>
      </c>
      <c r="C12" s="54" t="str">
        <f>IF($A12="","",VLOOKUP($A12,'Annex 2 Designated EHV charges'!$A:$O,3,0))</f>
        <v/>
      </c>
      <c r="D12" s="54" t="str">
        <f>IF($A12="","",VLOOKUP($A12,'Annex 2 Designated EHV charges'!$A:$O,7,0))</f>
        <v/>
      </c>
      <c r="E12" s="55" t="str">
        <f>IFERROR(IF(VLOOKUP($A12,'Annex 2 Designated EHV charges'!$A:$O,9,FALSE)=0,"",VLOOKUP($A12,'Annex 2 Designated EHV charges'!$A:$O,9,FALSE)),"")</f>
        <v/>
      </c>
      <c r="F12" s="56" t="str">
        <f>IFERROR(IF(VLOOKUP($A12,'Annex 2 Designated EHV charges'!$A:$O,10,FALSE)=0,"",VLOOKUP($A12,'Annex 2 Designated EHV charges'!$A:$O,10,FALSE)),"")</f>
        <v/>
      </c>
      <c r="G12" s="56" t="str">
        <f>IFERROR(IF(VLOOKUP($A12,'Annex 2 Designated EHV charges'!$A:$O,11,FALSE)=0,"",VLOOKUP($A12,'Annex 2 Designated EHV charges'!$A:$O,11,FALSE)),"")</f>
        <v/>
      </c>
      <c r="H12" s="46" t="str">
        <f>IFERROR(IF(VLOOKUP($A12,'Annex 2 Designated EHV charges'!$A:$O,12,FALSE)=0,"",VLOOKUP($A12,'Annex 2 Designated EHV charges'!$A:$O,12,FALSE)),"")</f>
        <v/>
      </c>
    </row>
    <row r="13" spans="1:14" x14ac:dyDescent="0.2">
      <c r="A13" s="46" t="str" cm="1">
        <f t="array" ref="A13">IFERROR(INDEX('Annex 2 Designated EHV charges'!$A$10:$A$43, MATCH(0, IF(ISBLANK('Annex 2 Designated EHV charges'!$A$10:$A$43),1, COUNTIF(A$4:$A12, 'Annex 2 Designated EHV charges'!$A$10:$A$43)), 0)),"")</f>
        <v/>
      </c>
      <c r="B13" s="46" t="str">
        <f>IF($A13="","",VLOOKUP($A13,'Annex 2 Designated EHV charges'!$A:$O,2,0))</f>
        <v/>
      </c>
      <c r="C13" s="54" t="str">
        <f>IF($A13="","",VLOOKUP($A13,'Annex 2 Designated EHV charges'!$A:$O,3,0))</f>
        <v/>
      </c>
      <c r="D13" s="54" t="str">
        <f>IF($A13="","",VLOOKUP($A13,'Annex 2 Designated EHV charges'!$A:$O,7,0))</f>
        <v/>
      </c>
      <c r="E13" s="55" t="str">
        <f>IFERROR(IF(VLOOKUP($A13,'Annex 2 Designated EHV charges'!$A:$O,9,FALSE)=0,"",VLOOKUP($A13,'Annex 2 Designated EHV charges'!$A:$O,9,FALSE)),"")</f>
        <v/>
      </c>
      <c r="F13" s="56" t="str">
        <f>IFERROR(IF(VLOOKUP($A13,'Annex 2 Designated EHV charges'!$A:$O,10,FALSE)=0,"",VLOOKUP($A13,'Annex 2 Designated EHV charges'!$A:$O,10,FALSE)),"")</f>
        <v/>
      </c>
      <c r="G13" s="56" t="str">
        <f>IFERROR(IF(VLOOKUP($A13,'Annex 2 Designated EHV charges'!$A:$O,11,FALSE)=0,"",VLOOKUP($A13,'Annex 2 Designated EHV charges'!$A:$O,11,FALSE)),"")</f>
        <v/>
      </c>
      <c r="H13" s="46" t="str">
        <f>IFERROR(IF(VLOOKUP($A13,'Annex 2 Designated EHV charges'!$A:$O,12,FALSE)=0,"",VLOOKUP($A13,'Annex 2 Designated EHV charges'!$A:$O,12,FALSE)),"")</f>
        <v/>
      </c>
    </row>
    <row r="14" spans="1:14" x14ac:dyDescent="0.2">
      <c r="A14" s="46" t="str" cm="1">
        <f t="array" ref="A14">IFERROR(INDEX('Annex 2 Designated EHV charges'!$A$10:$A$43, MATCH(0, IF(ISBLANK('Annex 2 Designated EHV charges'!$A$10:$A$43),1, COUNTIF(A$4:$A13, 'Annex 2 Designated EHV charges'!$A$10:$A$43)), 0)),"")</f>
        <v/>
      </c>
      <c r="B14" s="46" t="str">
        <f>IF($A14="","",VLOOKUP($A14,'Annex 2 Designated EHV charges'!$A:$O,2,0))</f>
        <v/>
      </c>
      <c r="C14" s="54" t="str">
        <f>IF($A14="","",VLOOKUP($A14,'Annex 2 Designated EHV charges'!$A:$O,3,0))</f>
        <v/>
      </c>
      <c r="D14" s="54" t="str">
        <f>IF($A14="","",VLOOKUP($A14,'Annex 2 Designated EHV charges'!$A:$O,7,0))</f>
        <v/>
      </c>
      <c r="E14" s="55" t="str">
        <f>IFERROR(IF(VLOOKUP($A14,'Annex 2 Designated EHV charges'!$A:$O,9,FALSE)=0,"",VLOOKUP($A14,'Annex 2 Designated EHV charges'!$A:$O,9,FALSE)),"")</f>
        <v/>
      </c>
      <c r="F14" s="56" t="str">
        <f>IFERROR(IF(VLOOKUP($A14,'Annex 2 Designated EHV charges'!$A:$O,10,FALSE)=0,"",VLOOKUP($A14,'Annex 2 Designated EHV charges'!$A:$O,10,FALSE)),"")</f>
        <v/>
      </c>
      <c r="G14" s="56" t="str">
        <f>IFERROR(IF(VLOOKUP($A14,'Annex 2 Designated EHV charges'!$A:$O,11,FALSE)=0,"",VLOOKUP($A14,'Annex 2 Designated EHV charges'!$A:$O,11,FALSE)),"")</f>
        <v/>
      </c>
      <c r="H14" s="46" t="str">
        <f>IFERROR(IF(VLOOKUP($A14,'Annex 2 Designated EHV charges'!$A:$O,12,FALSE)=0,"",VLOOKUP($A14,'Annex 2 Designated EHV charges'!$A:$O,12,FALSE)),"")</f>
        <v/>
      </c>
    </row>
    <row r="15" spans="1:14" x14ac:dyDescent="0.2">
      <c r="A15" s="46" t="str" cm="1">
        <f t="array" ref="A15">IFERROR(INDEX('Annex 2 Designated EHV charges'!$A$10:$A$43, MATCH(0, IF(ISBLANK('Annex 2 Designated EHV charges'!$A$10:$A$43),1, COUNTIF(A$4:$A14, 'Annex 2 Designated EHV charges'!$A$10:$A$43)), 0)),"")</f>
        <v/>
      </c>
      <c r="B15" s="46" t="str">
        <f>IF($A15="","",VLOOKUP($A15,'Annex 2 Designated EHV charges'!$A:$O,2,0))</f>
        <v/>
      </c>
      <c r="C15" s="54" t="str">
        <f>IF($A15="","",VLOOKUP($A15,'Annex 2 Designated EHV charges'!$A:$O,3,0))</f>
        <v/>
      </c>
      <c r="D15" s="54" t="str">
        <f>IF($A15="","",VLOOKUP($A15,'Annex 2 Designated EHV charges'!$A:$O,7,0))</f>
        <v/>
      </c>
      <c r="E15" s="55" t="str">
        <f>IFERROR(IF(VLOOKUP($A15,'Annex 2 Designated EHV charges'!$A:$O,9,FALSE)=0,"",VLOOKUP($A15,'Annex 2 Designated EHV charges'!$A:$O,9,FALSE)),"")</f>
        <v/>
      </c>
      <c r="F15" s="56" t="str">
        <f>IFERROR(IF(VLOOKUP($A15,'Annex 2 Designated EHV charges'!$A:$O,10,FALSE)=0,"",VLOOKUP($A15,'Annex 2 Designated EHV charges'!$A:$O,10,FALSE)),"")</f>
        <v/>
      </c>
      <c r="G15" s="56" t="str">
        <f>IFERROR(IF(VLOOKUP($A15,'Annex 2 Designated EHV charges'!$A:$O,11,FALSE)=0,"",VLOOKUP($A15,'Annex 2 Designated EHV charges'!$A:$O,11,FALSE)),"")</f>
        <v/>
      </c>
      <c r="H15" s="46" t="str">
        <f>IFERROR(IF(VLOOKUP($A15,'Annex 2 Designated EHV charges'!$A:$O,12,FALSE)=0,"",VLOOKUP($A15,'Annex 2 Designated EHV charges'!$A:$O,12,FALSE)),"")</f>
        <v/>
      </c>
    </row>
    <row r="16" spans="1:14" x14ac:dyDescent="0.2">
      <c r="A16" s="46" t="str" cm="1">
        <f t="array" ref="A16">IFERROR(INDEX('Annex 2 Designated EHV charges'!$A$10:$A$43, MATCH(0, IF(ISBLANK('Annex 2 Designated EHV charges'!$A$10:$A$43),1, COUNTIF(A$4:$A15, 'Annex 2 Designated EHV charges'!$A$10:$A$43)), 0)),"")</f>
        <v/>
      </c>
      <c r="B16" s="46" t="str">
        <f>IF($A16="","",VLOOKUP($A16,'Annex 2 Designated EHV charges'!$A:$O,2,0))</f>
        <v/>
      </c>
      <c r="C16" s="54" t="str">
        <f>IF($A16="","",VLOOKUP($A16,'Annex 2 Designated EHV charges'!$A:$O,3,0))</f>
        <v/>
      </c>
      <c r="D16" s="54" t="str">
        <f>IF($A16="","",VLOOKUP($A16,'Annex 2 Designated EHV charges'!$A:$O,7,0))</f>
        <v/>
      </c>
      <c r="E16" s="55" t="str">
        <f>IFERROR(IF(VLOOKUP($A16,'Annex 2 Designated EHV charges'!$A:$O,9,FALSE)=0,"",VLOOKUP($A16,'Annex 2 Designated EHV charges'!$A:$O,9,FALSE)),"")</f>
        <v/>
      </c>
      <c r="F16" s="56" t="str">
        <f>IFERROR(IF(VLOOKUP($A16,'Annex 2 Designated EHV charges'!$A:$O,10,FALSE)=0,"",VLOOKUP($A16,'Annex 2 Designated EHV charges'!$A:$O,10,FALSE)),"")</f>
        <v/>
      </c>
      <c r="G16" s="56" t="str">
        <f>IFERROR(IF(VLOOKUP($A16,'Annex 2 Designated EHV charges'!$A:$O,11,FALSE)=0,"",VLOOKUP($A16,'Annex 2 Designated EHV charges'!$A:$O,11,FALSE)),"")</f>
        <v/>
      </c>
      <c r="H16" s="46" t="str">
        <f>IFERROR(IF(VLOOKUP($A16,'Annex 2 Designated EHV charges'!$A:$O,12,FALSE)=0,"",VLOOKUP($A16,'Annex 2 Designated EHV charges'!$A:$O,12,FALSE)),"")</f>
        <v/>
      </c>
    </row>
    <row r="17" spans="1:8" x14ac:dyDescent="0.2">
      <c r="A17" s="46" t="str" cm="1">
        <f t="array" ref="A17">IFERROR(INDEX('Annex 2 Designated EHV charges'!$A$10:$A$43, MATCH(0, IF(ISBLANK('Annex 2 Designated EHV charges'!$A$10:$A$43),1, COUNTIF(A$4:$A16, 'Annex 2 Designated EHV charges'!$A$10:$A$43)), 0)),"")</f>
        <v/>
      </c>
      <c r="B17" s="46" t="str">
        <f>IF($A17="","",VLOOKUP($A17,'Annex 2 Designated EHV charges'!$A:$O,2,0))</f>
        <v/>
      </c>
      <c r="C17" s="54" t="str">
        <f>IF($A17="","",VLOOKUP($A17,'Annex 2 Designated EHV charges'!$A:$O,3,0))</f>
        <v/>
      </c>
      <c r="D17" s="54" t="str">
        <f>IF($A17="","",VLOOKUP($A17,'Annex 2 Designated EHV charges'!$A:$O,7,0))</f>
        <v/>
      </c>
      <c r="E17" s="55" t="str">
        <f>IFERROR(IF(VLOOKUP($A17,'Annex 2 Designated EHV charges'!$A:$O,9,FALSE)=0,"",VLOOKUP($A17,'Annex 2 Designated EHV charges'!$A:$O,9,FALSE)),"")</f>
        <v/>
      </c>
      <c r="F17" s="56" t="str">
        <f>IFERROR(IF(VLOOKUP($A17,'Annex 2 Designated EHV charges'!$A:$O,10,FALSE)=0,"",VLOOKUP($A17,'Annex 2 Designated EHV charges'!$A:$O,10,FALSE)),"")</f>
        <v/>
      </c>
      <c r="G17" s="56" t="str">
        <f>IFERROR(IF(VLOOKUP($A17,'Annex 2 Designated EHV charges'!$A:$O,11,FALSE)=0,"",VLOOKUP($A17,'Annex 2 Designated EHV charges'!$A:$O,11,FALSE)),"")</f>
        <v/>
      </c>
      <c r="H17" s="46" t="str">
        <f>IFERROR(IF(VLOOKUP($A17,'Annex 2 Designated EHV charges'!$A:$O,12,FALSE)=0,"",VLOOKUP($A17,'Annex 2 Designated EHV charges'!$A:$O,12,FALSE)),"")</f>
        <v/>
      </c>
    </row>
    <row r="18" spans="1:8" x14ac:dyDescent="0.2">
      <c r="A18" s="46" t="str" cm="1">
        <f t="array" ref="A18">IFERROR(INDEX('Annex 2 Designated EHV charges'!$A$10:$A$43, MATCH(0, IF(ISBLANK('Annex 2 Designated EHV charges'!$A$10:$A$43),1, COUNTIF(A$4:$A17, 'Annex 2 Designated EHV charges'!$A$10:$A$43)), 0)),"")</f>
        <v/>
      </c>
      <c r="B18" s="46" t="str">
        <f>IF($A18="","",VLOOKUP($A18,'Annex 2 Designated EHV charges'!$A:$O,2,0))</f>
        <v/>
      </c>
      <c r="C18" s="54" t="str">
        <f>IF($A18="","",VLOOKUP($A18,'Annex 2 Designated EHV charges'!$A:$O,3,0))</f>
        <v/>
      </c>
      <c r="D18" s="54" t="str">
        <f>IF($A18="","",VLOOKUP($A18,'Annex 2 Designated EHV charges'!$A:$O,7,0))</f>
        <v/>
      </c>
      <c r="E18" s="55" t="str">
        <f>IFERROR(IF(VLOOKUP($A18,'Annex 2 Designated EHV charges'!$A:$O,9,FALSE)=0,"",VLOOKUP($A18,'Annex 2 Designated EHV charges'!$A:$O,9,FALSE)),"")</f>
        <v/>
      </c>
      <c r="F18" s="56" t="str">
        <f>IFERROR(IF(VLOOKUP($A18,'Annex 2 Designated EHV charges'!$A:$O,10,FALSE)=0,"",VLOOKUP($A18,'Annex 2 Designated EHV charges'!$A:$O,10,FALSE)),"")</f>
        <v/>
      </c>
      <c r="G18" s="56" t="str">
        <f>IFERROR(IF(VLOOKUP($A18,'Annex 2 Designated EHV charges'!$A:$O,11,FALSE)=0,"",VLOOKUP($A18,'Annex 2 Designated EHV charges'!$A:$O,11,FALSE)),"")</f>
        <v/>
      </c>
      <c r="H18" s="46" t="str">
        <f>IFERROR(IF(VLOOKUP($A18,'Annex 2 Designated EHV charges'!$A:$O,12,FALSE)=0,"",VLOOKUP($A18,'Annex 2 Designated EHV charges'!$A:$O,12,FALSE)),"")</f>
        <v/>
      </c>
    </row>
    <row r="19" spans="1:8" x14ac:dyDescent="0.2">
      <c r="A19" s="46" t="str" cm="1">
        <f t="array" ref="A19">IFERROR(INDEX('Annex 2 Designated EHV charges'!$A$10:$A$43, MATCH(0, IF(ISBLANK('Annex 2 Designated EHV charges'!$A$10:$A$43),1, COUNTIF(A$4:$A18, 'Annex 2 Designated EHV charges'!$A$10:$A$43)), 0)),"")</f>
        <v/>
      </c>
      <c r="B19" s="46" t="str">
        <f>IF($A19="","",VLOOKUP($A19,'Annex 2 Designated EHV charges'!$A:$O,2,0))</f>
        <v/>
      </c>
      <c r="C19" s="54" t="str">
        <f>IF($A19="","",VLOOKUP($A19,'Annex 2 Designated EHV charges'!$A:$O,3,0))</f>
        <v/>
      </c>
      <c r="D19" s="54" t="str">
        <f>IF($A19="","",VLOOKUP($A19,'Annex 2 Designated EHV charges'!$A:$O,7,0))</f>
        <v/>
      </c>
      <c r="E19" s="55" t="str">
        <f>IFERROR(IF(VLOOKUP($A19,'Annex 2 Designated EHV charges'!$A:$O,9,FALSE)=0,"",VLOOKUP($A19,'Annex 2 Designated EHV charges'!$A:$O,9,FALSE)),"")</f>
        <v/>
      </c>
      <c r="F19" s="56" t="str">
        <f>IFERROR(IF(VLOOKUP($A19,'Annex 2 Designated EHV charges'!$A:$O,10,FALSE)=0,"",VLOOKUP($A19,'Annex 2 Designated EHV charges'!$A:$O,10,FALSE)),"")</f>
        <v/>
      </c>
      <c r="G19" s="56" t="str">
        <f>IFERROR(IF(VLOOKUP($A19,'Annex 2 Designated EHV charges'!$A:$O,11,FALSE)=0,"",VLOOKUP($A19,'Annex 2 Designated EHV charges'!$A:$O,11,FALSE)),"")</f>
        <v/>
      </c>
      <c r="H19" s="46" t="str">
        <f>IFERROR(IF(VLOOKUP($A19,'Annex 2 Designated EHV charges'!$A:$O,12,FALSE)=0,"",VLOOKUP($A19,'Annex 2 Designated EHV charges'!$A:$O,12,FALSE)),"")</f>
        <v/>
      </c>
    </row>
    <row r="20" spans="1:8" x14ac:dyDescent="0.2">
      <c r="A20" s="46" t="str" cm="1">
        <f t="array" ref="A20">IFERROR(INDEX('Annex 2 Designated EHV charges'!$A$10:$A$43, MATCH(0, IF(ISBLANK('Annex 2 Designated EHV charges'!$A$10:$A$43),1, COUNTIF(A$4:$A19, 'Annex 2 Designated EHV charges'!$A$10:$A$43)), 0)),"")</f>
        <v/>
      </c>
      <c r="B20" s="46" t="str">
        <f>IF($A20="","",VLOOKUP($A20,'Annex 2 Designated EHV charges'!$A:$O,2,0))</f>
        <v/>
      </c>
      <c r="C20" s="54" t="str">
        <f>IF($A20="","",VLOOKUP($A20,'Annex 2 Designated EHV charges'!$A:$O,3,0))</f>
        <v/>
      </c>
      <c r="D20" s="54" t="str">
        <f>IF($A20="","",VLOOKUP($A20,'Annex 2 Designated EHV charges'!$A:$O,7,0))</f>
        <v/>
      </c>
      <c r="E20" s="55" t="str">
        <f>IFERROR(IF(VLOOKUP($A20,'Annex 2 Designated EHV charges'!$A:$O,9,FALSE)=0,"",VLOOKUP($A20,'Annex 2 Designated EHV charges'!$A:$O,9,FALSE)),"")</f>
        <v/>
      </c>
      <c r="F20" s="56" t="str">
        <f>IFERROR(IF(VLOOKUP($A20,'Annex 2 Designated EHV charges'!$A:$O,10,FALSE)=0,"",VLOOKUP($A20,'Annex 2 Designated EHV charges'!$A:$O,10,FALSE)),"")</f>
        <v/>
      </c>
      <c r="G20" s="56" t="str">
        <f>IFERROR(IF(VLOOKUP($A20,'Annex 2 Designated EHV charges'!$A:$O,11,FALSE)=0,"",VLOOKUP($A20,'Annex 2 Designated EHV charges'!$A:$O,11,FALSE)),"")</f>
        <v/>
      </c>
      <c r="H20" s="46" t="str">
        <f>IFERROR(IF(VLOOKUP($A20,'Annex 2 Designated EHV charges'!$A:$O,12,FALSE)=0,"",VLOOKUP($A20,'Annex 2 Designated EHV charges'!$A:$O,12,FALSE)),"")</f>
        <v/>
      </c>
    </row>
    <row r="21" spans="1:8" x14ac:dyDescent="0.2">
      <c r="A21" s="46" t="str" cm="1">
        <f t="array" ref="A21">IFERROR(INDEX('Annex 2 Designated EHV charges'!$A$10:$A$43, MATCH(0, IF(ISBLANK('Annex 2 Designated EHV charges'!$A$10:$A$43),1, COUNTIF(A$4:$A20, 'Annex 2 Designated EHV charges'!$A$10:$A$43)), 0)),"")</f>
        <v/>
      </c>
      <c r="B21" s="46" t="str">
        <f>IF($A21="","",VLOOKUP($A21,'Annex 2 Designated EHV charges'!$A:$O,2,0))</f>
        <v/>
      </c>
      <c r="C21" s="54" t="str">
        <f>IF($A21="","",VLOOKUP($A21,'Annex 2 Designated EHV charges'!$A:$O,3,0))</f>
        <v/>
      </c>
      <c r="D21" s="54" t="str">
        <f>IF($A21="","",VLOOKUP($A21,'Annex 2 Designated EHV charges'!$A:$O,7,0))</f>
        <v/>
      </c>
      <c r="E21" s="55" t="str">
        <f>IFERROR(IF(VLOOKUP($A21,'Annex 2 Designated EHV charges'!$A:$O,9,FALSE)=0,"",VLOOKUP($A21,'Annex 2 Designated EHV charges'!$A:$O,9,FALSE)),"")</f>
        <v/>
      </c>
      <c r="F21" s="56" t="str">
        <f>IFERROR(IF(VLOOKUP($A21,'Annex 2 Designated EHV charges'!$A:$O,10,FALSE)=0,"",VLOOKUP($A21,'Annex 2 Designated EHV charges'!$A:$O,10,FALSE)),"")</f>
        <v/>
      </c>
      <c r="G21" s="56" t="str">
        <f>IFERROR(IF(VLOOKUP($A21,'Annex 2 Designated EHV charges'!$A:$O,11,FALSE)=0,"",VLOOKUP($A21,'Annex 2 Designated EHV charges'!$A:$O,11,FALSE)),"")</f>
        <v/>
      </c>
      <c r="H21" s="46" t="str">
        <f>IFERROR(IF(VLOOKUP($A21,'Annex 2 Designated EHV charges'!$A:$O,12,FALSE)=0,"",VLOOKUP($A21,'Annex 2 Designated EHV charges'!$A:$O,12,FALSE)),"")</f>
        <v/>
      </c>
    </row>
    <row r="22" spans="1:8" x14ac:dyDescent="0.2">
      <c r="A22" s="46" t="str" cm="1">
        <f t="array" ref="A22">IFERROR(INDEX('Annex 2 Designated EHV charges'!$A$10:$A$43, MATCH(0, IF(ISBLANK('Annex 2 Designated EHV charges'!$A$10:$A$43),1, COUNTIF(A$4:$A21, 'Annex 2 Designated EHV charges'!$A$10:$A$43)), 0)),"")</f>
        <v/>
      </c>
      <c r="B22" s="46" t="str">
        <f>IF($A22="","",VLOOKUP($A22,'Annex 2 Designated EHV charges'!$A:$O,2,0))</f>
        <v/>
      </c>
      <c r="C22" s="54" t="str">
        <f>IF($A22="","",VLOOKUP($A22,'Annex 2 Designated EHV charges'!$A:$O,3,0))</f>
        <v/>
      </c>
      <c r="D22" s="54" t="str">
        <f>IF($A22="","",VLOOKUP($A22,'Annex 2 Designated EHV charges'!$A:$O,7,0))</f>
        <v/>
      </c>
      <c r="E22" s="55" t="str">
        <f>IFERROR(IF(VLOOKUP($A22,'Annex 2 Designated EHV charges'!$A:$O,9,FALSE)=0,"",VLOOKUP($A22,'Annex 2 Designated EHV charges'!$A:$O,9,FALSE)),"")</f>
        <v/>
      </c>
      <c r="F22" s="56" t="str">
        <f>IFERROR(IF(VLOOKUP($A22,'Annex 2 Designated EHV charges'!$A:$O,10,FALSE)=0,"",VLOOKUP($A22,'Annex 2 Designated EHV charges'!$A:$O,10,FALSE)),"")</f>
        <v/>
      </c>
      <c r="G22" s="56" t="str">
        <f>IFERROR(IF(VLOOKUP($A22,'Annex 2 Designated EHV charges'!$A:$O,11,FALSE)=0,"",VLOOKUP($A22,'Annex 2 Designated EHV charges'!$A:$O,11,FALSE)),"")</f>
        <v/>
      </c>
      <c r="H22" s="46" t="str">
        <f>IFERROR(IF(VLOOKUP($A22,'Annex 2 Designated EHV charges'!$A:$O,12,FALSE)=0,"",VLOOKUP($A22,'Annex 2 Designated EHV charges'!$A:$O,12,FALSE)),"")</f>
        <v/>
      </c>
    </row>
    <row r="23" spans="1:8" x14ac:dyDescent="0.2">
      <c r="A23" s="46" t="str" cm="1">
        <f t="array" ref="A23">IFERROR(INDEX('Annex 2 Designated EHV charges'!$A$10:$A$43, MATCH(0, IF(ISBLANK('Annex 2 Designated EHV charges'!$A$10:$A$43),1, COUNTIF(A$4:$A22, 'Annex 2 Designated EHV charges'!$A$10:$A$43)), 0)),"")</f>
        <v/>
      </c>
      <c r="B23" s="46" t="str">
        <f>IF($A23="","",VLOOKUP($A23,'Annex 2 Designated EHV charges'!$A:$O,2,0))</f>
        <v/>
      </c>
      <c r="C23" s="54" t="str">
        <f>IF($A23="","",VLOOKUP($A23,'Annex 2 Designated EHV charges'!$A:$O,3,0))</f>
        <v/>
      </c>
      <c r="D23" s="54" t="str">
        <f>IF($A23="","",VLOOKUP($A23,'Annex 2 Designated EHV charges'!$A:$O,7,0))</f>
        <v/>
      </c>
      <c r="E23" s="55" t="str">
        <f>IFERROR(IF(VLOOKUP($A23,'Annex 2 Designated EHV charges'!$A:$O,9,FALSE)=0,"",VLOOKUP($A23,'Annex 2 Designated EHV charges'!$A:$O,9,FALSE)),"")</f>
        <v/>
      </c>
      <c r="F23" s="56" t="str">
        <f>IFERROR(IF(VLOOKUP($A23,'Annex 2 Designated EHV charges'!$A:$O,10,FALSE)=0,"",VLOOKUP($A23,'Annex 2 Designated EHV charges'!$A:$O,10,FALSE)),"")</f>
        <v/>
      </c>
      <c r="G23" s="56" t="str">
        <f>IFERROR(IF(VLOOKUP($A23,'Annex 2 Designated EHV charges'!$A:$O,11,FALSE)=0,"",VLOOKUP($A23,'Annex 2 Designated EHV charges'!$A:$O,11,FALSE)),"")</f>
        <v/>
      </c>
      <c r="H23" s="46" t="str">
        <f>IFERROR(IF(VLOOKUP($A23,'Annex 2 Designated EHV charges'!$A:$O,12,FALSE)=0,"",VLOOKUP($A23,'Annex 2 Designated EHV charges'!$A:$O,12,FALSE)),"")</f>
        <v/>
      </c>
    </row>
    <row r="24" spans="1:8" x14ac:dyDescent="0.2">
      <c r="A24" s="46" t="str" cm="1">
        <f t="array" ref="A24">IFERROR(INDEX('Annex 2 Designated EHV charges'!$A$10:$A$43, MATCH(0, IF(ISBLANK('Annex 2 Designated EHV charges'!$A$10:$A$43),1, COUNTIF(A$4:$A23, 'Annex 2 Designated EHV charges'!$A$10:$A$43)), 0)),"")</f>
        <v/>
      </c>
      <c r="B24" s="46" t="str">
        <f>IF($A24="","",VLOOKUP($A24,'Annex 2 Designated EHV charges'!$A:$O,2,0))</f>
        <v/>
      </c>
      <c r="C24" s="54" t="str">
        <f>IF($A24="","",VLOOKUP($A24,'Annex 2 Designated EHV charges'!$A:$O,3,0))</f>
        <v/>
      </c>
      <c r="D24" s="54" t="str">
        <f>IF($A24="","",VLOOKUP($A24,'Annex 2 Designated EHV charges'!$A:$O,7,0))</f>
        <v/>
      </c>
      <c r="E24" s="55" t="str">
        <f>IFERROR(IF(VLOOKUP($A24,'Annex 2 Designated EHV charges'!$A:$O,9,FALSE)=0,"",VLOOKUP($A24,'Annex 2 Designated EHV charges'!$A:$O,9,FALSE)),"")</f>
        <v/>
      </c>
      <c r="F24" s="56" t="str">
        <f>IFERROR(IF(VLOOKUP($A24,'Annex 2 Designated EHV charges'!$A:$O,10,FALSE)=0,"",VLOOKUP($A24,'Annex 2 Designated EHV charges'!$A:$O,10,FALSE)),"")</f>
        <v/>
      </c>
      <c r="G24" s="56" t="str">
        <f>IFERROR(IF(VLOOKUP($A24,'Annex 2 Designated EHV charges'!$A:$O,11,FALSE)=0,"",VLOOKUP($A24,'Annex 2 Designated EHV charges'!$A:$O,11,FALSE)),"")</f>
        <v/>
      </c>
      <c r="H24" s="46" t="str">
        <f>IFERROR(IF(VLOOKUP($A24,'Annex 2 Designated EHV charges'!$A:$O,12,FALSE)=0,"",VLOOKUP($A24,'Annex 2 Designated EHV charges'!$A:$O,12,FALSE)),"")</f>
        <v/>
      </c>
    </row>
    <row r="25" spans="1:8" x14ac:dyDescent="0.2">
      <c r="A25" s="46" t="str" cm="1">
        <f t="array" ref="A25">IFERROR(INDEX('Annex 2 Designated EHV charges'!$A$10:$A$43, MATCH(0, IF(ISBLANK('Annex 2 Designated EHV charges'!$A$10:$A$43),1, COUNTIF(A$4:$A24, 'Annex 2 Designated EHV charges'!$A$10:$A$43)), 0)),"")</f>
        <v/>
      </c>
      <c r="B25" s="46" t="str">
        <f>IF($A25="","",VLOOKUP($A25,'Annex 2 Designated EHV charges'!$A:$O,2,0))</f>
        <v/>
      </c>
      <c r="C25" s="54" t="str">
        <f>IF($A25="","",VLOOKUP($A25,'Annex 2 Designated EHV charges'!$A:$O,3,0))</f>
        <v/>
      </c>
      <c r="D25" s="54" t="str">
        <f>IF($A25="","",VLOOKUP($A25,'Annex 2 Designated EHV charges'!$A:$O,7,0))</f>
        <v/>
      </c>
      <c r="E25" s="55" t="str">
        <f>IFERROR(IF(VLOOKUP($A25,'Annex 2 Designated EHV charges'!$A:$O,9,FALSE)=0,"",VLOOKUP($A25,'Annex 2 Designated EHV charges'!$A:$O,9,FALSE)),"")</f>
        <v/>
      </c>
      <c r="F25" s="56" t="str">
        <f>IFERROR(IF(VLOOKUP($A25,'Annex 2 Designated EHV charges'!$A:$O,10,FALSE)=0,"",VLOOKUP($A25,'Annex 2 Designated EHV charges'!$A:$O,10,FALSE)),"")</f>
        <v/>
      </c>
      <c r="G25" s="56" t="str">
        <f>IFERROR(IF(VLOOKUP($A25,'Annex 2 Designated EHV charges'!$A:$O,11,FALSE)=0,"",VLOOKUP($A25,'Annex 2 Designated EHV charges'!$A:$O,11,FALSE)),"")</f>
        <v/>
      </c>
      <c r="H25" s="46" t="str">
        <f>IFERROR(IF(VLOOKUP($A25,'Annex 2 Designated EHV charges'!$A:$O,12,FALSE)=0,"",VLOOKUP($A25,'Annex 2 Designated EHV charges'!$A:$O,12,FALSE)),"")</f>
        <v/>
      </c>
    </row>
    <row r="26" spans="1:8" x14ac:dyDescent="0.2">
      <c r="A26" s="46" t="str" cm="1">
        <f t="array" ref="A26">IFERROR(INDEX('Annex 2 Designated EHV charges'!$A$10:$A$43, MATCH(0, IF(ISBLANK('Annex 2 Designated EHV charges'!$A$10:$A$43),1, COUNTIF(A$4:$A25, 'Annex 2 Designated EHV charges'!$A$10:$A$43)), 0)),"")</f>
        <v/>
      </c>
      <c r="B26" s="46" t="str">
        <f>IF($A26="","",VLOOKUP($A26,'Annex 2 Designated EHV charges'!$A:$O,2,0))</f>
        <v/>
      </c>
      <c r="C26" s="54" t="str">
        <f>IF($A26="","",VLOOKUP($A26,'Annex 2 Designated EHV charges'!$A:$O,3,0))</f>
        <v/>
      </c>
      <c r="D26" s="54" t="str">
        <f>IF($A26="","",VLOOKUP($A26,'Annex 2 Designated EHV charges'!$A:$O,7,0))</f>
        <v/>
      </c>
      <c r="E26" s="55" t="str">
        <f>IFERROR(IF(VLOOKUP($A26,'Annex 2 Designated EHV charges'!$A:$O,9,FALSE)=0,"",VLOOKUP($A26,'Annex 2 Designated EHV charges'!$A:$O,9,FALSE)),"")</f>
        <v/>
      </c>
      <c r="F26" s="56" t="str">
        <f>IFERROR(IF(VLOOKUP($A26,'Annex 2 Designated EHV charges'!$A:$O,10,FALSE)=0,"",VLOOKUP($A26,'Annex 2 Designated EHV charges'!$A:$O,10,FALSE)),"")</f>
        <v/>
      </c>
      <c r="G26" s="56" t="str">
        <f>IFERROR(IF(VLOOKUP($A26,'Annex 2 Designated EHV charges'!$A:$O,11,FALSE)=0,"",VLOOKUP($A26,'Annex 2 Designated EHV charges'!$A:$O,11,FALSE)),"")</f>
        <v/>
      </c>
      <c r="H26" s="46" t="str">
        <f>IFERROR(IF(VLOOKUP($A26,'Annex 2 Designated EHV charges'!$A:$O,12,FALSE)=0,"",VLOOKUP($A26,'Annex 2 Designated EHV charges'!$A:$O,12,FALSE)),"")</f>
        <v/>
      </c>
    </row>
    <row r="27" spans="1:8" x14ac:dyDescent="0.2">
      <c r="A27" s="46" t="str" cm="1">
        <f t="array" ref="A27">IFERROR(INDEX('Annex 2 Designated EHV charges'!$A$10:$A$43, MATCH(0, IF(ISBLANK('Annex 2 Designated EHV charges'!$A$10:$A$43),1, COUNTIF(A$4:$A26, 'Annex 2 Designated EHV charges'!$A$10:$A$43)), 0)),"")</f>
        <v/>
      </c>
      <c r="B27" s="46" t="str">
        <f>IF($A27="","",VLOOKUP($A27,'Annex 2 Designated EHV charges'!$A:$O,2,0))</f>
        <v/>
      </c>
      <c r="C27" s="54" t="str">
        <f>IF($A27="","",VLOOKUP($A27,'Annex 2 Designated EHV charges'!$A:$O,3,0))</f>
        <v/>
      </c>
      <c r="D27" s="54" t="str">
        <f>IF($A27="","",VLOOKUP($A27,'Annex 2 Designated EHV charges'!$A:$O,7,0))</f>
        <v/>
      </c>
      <c r="E27" s="55" t="str">
        <f>IFERROR(IF(VLOOKUP($A27,'Annex 2 Designated EHV charges'!$A:$O,9,FALSE)=0,"",VLOOKUP($A27,'Annex 2 Designated EHV charges'!$A:$O,9,FALSE)),"")</f>
        <v/>
      </c>
      <c r="F27" s="56" t="str">
        <f>IFERROR(IF(VLOOKUP($A27,'Annex 2 Designated EHV charges'!$A:$O,10,FALSE)=0,"",VLOOKUP($A27,'Annex 2 Designated EHV charges'!$A:$O,10,FALSE)),"")</f>
        <v/>
      </c>
      <c r="G27" s="56" t="str">
        <f>IFERROR(IF(VLOOKUP($A27,'Annex 2 Designated EHV charges'!$A:$O,11,FALSE)=0,"",VLOOKUP($A27,'Annex 2 Designated EHV charges'!$A:$O,11,FALSE)),"")</f>
        <v/>
      </c>
      <c r="H27" s="46" t="str">
        <f>IFERROR(IF(VLOOKUP($A27,'Annex 2 Designated EHV charges'!$A:$O,12,FALSE)=0,"",VLOOKUP($A27,'Annex 2 Designated EHV charges'!$A:$O,12,FALSE)),"")</f>
        <v/>
      </c>
    </row>
    <row r="28" spans="1:8" x14ac:dyDescent="0.2">
      <c r="A28" s="46" t="str" cm="1">
        <f t="array" ref="A28">IFERROR(INDEX('Annex 2 Designated EHV charges'!$A$10:$A$43, MATCH(0, IF(ISBLANK('Annex 2 Designated EHV charges'!$A$10:$A$43),1, COUNTIF(A$4:$A27, 'Annex 2 Designated EHV charges'!$A$10:$A$43)), 0)),"")</f>
        <v/>
      </c>
      <c r="B28" s="46" t="str">
        <f>IF($A28="","",VLOOKUP($A28,'Annex 2 Designated EHV charges'!$A:$O,2,0))</f>
        <v/>
      </c>
      <c r="C28" s="54" t="str">
        <f>IF($A28="","",VLOOKUP($A28,'Annex 2 Designated EHV charges'!$A:$O,3,0))</f>
        <v/>
      </c>
      <c r="D28" s="54" t="str">
        <f>IF($A28="","",VLOOKUP($A28,'Annex 2 Designated EHV charges'!$A:$O,7,0))</f>
        <v/>
      </c>
      <c r="E28" s="55" t="str">
        <f>IFERROR(IF(VLOOKUP($A28,'Annex 2 Designated EHV charges'!$A:$O,9,FALSE)=0,"",VLOOKUP($A28,'Annex 2 Designated EHV charges'!$A:$O,9,FALSE)),"")</f>
        <v/>
      </c>
      <c r="F28" s="56" t="str">
        <f>IFERROR(IF(VLOOKUP($A28,'Annex 2 Designated EHV charges'!$A:$O,10,FALSE)=0,"",VLOOKUP($A28,'Annex 2 Designated EHV charges'!$A:$O,10,FALSE)),"")</f>
        <v/>
      </c>
      <c r="G28" s="56" t="str">
        <f>IFERROR(IF(VLOOKUP($A28,'Annex 2 Designated EHV charges'!$A:$O,11,FALSE)=0,"",VLOOKUP($A28,'Annex 2 Designated EHV charges'!$A:$O,11,FALSE)),"")</f>
        <v/>
      </c>
      <c r="H28" s="46" t="str">
        <f>IFERROR(IF(VLOOKUP($A28,'Annex 2 Designated EHV charges'!$A:$O,12,FALSE)=0,"",VLOOKUP($A28,'Annex 2 Designated EHV charges'!$A:$O,12,FALSE)),"")</f>
        <v/>
      </c>
    </row>
    <row r="29" spans="1:8" x14ac:dyDescent="0.2">
      <c r="A29" s="46" t="str" cm="1">
        <f t="array" ref="A29">IFERROR(INDEX('Annex 2 Designated EHV charges'!$A$10:$A$43, MATCH(0, IF(ISBLANK('Annex 2 Designated EHV charges'!$A$10:$A$43),1, COUNTIF(A$4:$A28, 'Annex 2 Designated EHV charges'!$A$10:$A$43)), 0)),"")</f>
        <v/>
      </c>
      <c r="B29" s="46" t="str">
        <f>IF($A29="","",VLOOKUP($A29,'Annex 2 Designated EHV charges'!$A:$O,2,0))</f>
        <v/>
      </c>
      <c r="C29" s="54" t="str">
        <f>IF($A29="","",VLOOKUP($A29,'Annex 2 Designated EHV charges'!$A:$O,3,0))</f>
        <v/>
      </c>
      <c r="D29" s="54" t="str">
        <f>IF($A29="","",VLOOKUP($A29,'Annex 2 Designated EHV charges'!$A:$O,7,0))</f>
        <v/>
      </c>
      <c r="E29" s="55" t="str">
        <f>IFERROR(IF(VLOOKUP($A29,'Annex 2 Designated EHV charges'!$A:$O,9,FALSE)=0,"",VLOOKUP($A29,'Annex 2 Designated EHV charges'!$A:$O,9,FALSE)),"")</f>
        <v/>
      </c>
      <c r="F29" s="56" t="str">
        <f>IFERROR(IF(VLOOKUP($A29,'Annex 2 Designated EHV charges'!$A:$O,10,FALSE)=0,"",VLOOKUP($A29,'Annex 2 Designated EHV charges'!$A:$O,10,FALSE)),"")</f>
        <v/>
      </c>
      <c r="G29" s="56" t="str">
        <f>IFERROR(IF(VLOOKUP($A29,'Annex 2 Designated EHV charges'!$A:$O,11,FALSE)=0,"",VLOOKUP($A29,'Annex 2 Designated EHV charges'!$A:$O,11,FALSE)),"")</f>
        <v/>
      </c>
      <c r="H29" s="46" t="str">
        <f>IFERROR(IF(VLOOKUP($A29,'Annex 2 Designated EHV charges'!$A:$O,12,FALSE)=0,"",VLOOKUP($A29,'Annex 2 Designated EHV charges'!$A:$O,12,FALSE)),"")</f>
        <v/>
      </c>
    </row>
    <row r="30" spans="1:8" x14ac:dyDescent="0.2">
      <c r="A30" s="46" t="str" cm="1">
        <f t="array" ref="A30">IFERROR(INDEX('Annex 2 Designated EHV charges'!$A$10:$A$43, MATCH(0, IF(ISBLANK('Annex 2 Designated EHV charges'!$A$10:$A$43),1, COUNTIF(A$4:$A29, 'Annex 2 Designated EHV charges'!$A$10:$A$43)), 0)),"")</f>
        <v/>
      </c>
      <c r="B30" s="46" t="str">
        <f>IF($A30="","",VLOOKUP($A30,'Annex 2 Designated EHV charges'!$A:$O,2,0))</f>
        <v/>
      </c>
      <c r="C30" s="54" t="str">
        <f>IF($A30="","",VLOOKUP($A30,'Annex 2 Designated EHV charges'!$A:$O,3,0))</f>
        <v/>
      </c>
      <c r="D30" s="54" t="str">
        <f>IF($A30="","",VLOOKUP($A30,'Annex 2 Designated EHV charges'!$A:$O,7,0))</f>
        <v/>
      </c>
      <c r="E30" s="55" t="str">
        <f>IFERROR(IF(VLOOKUP($A30,'Annex 2 Designated EHV charges'!$A:$O,9,FALSE)=0,"",VLOOKUP($A30,'Annex 2 Designated EHV charges'!$A:$O,9,FALSE)),"")</f>
        <v/>
      </c>
      <c r="F30" s="56" t="str">
        <f>IFERROR(IF(VLOOKUP($A30,'Annex 2 Designated EHV charges'!$A:$O,10,FALSE)=0,"",VLOOKUP($A30,'Annex 2 Designated EHV charges'!$A:$O,10,FALSE)),"")</f>
        <v/>
      </c>
      <c r="G30" s="56" t="str">
        <f>IFERROR(IF(VLOOKUP($A30,'Annex 2 Designated EHV charges'!$A:$O,11,FALSE)=0,"",VLOOKUP($A30,'Annex 2 Designated EHV charges'!$A:$O,11,FALSE)),"")</f>
        <v/>
      </c>
      <c r="H30" s="46" t="str">
        <f>IFERROR(IF(VLOOKUP($A30,'Annex 2 Designated EHV charges'!$A:$O,12,FALSE)=0,"",VLOOKUP($A30,'Annex 2 Designated EHV charges'!$A:$O,12,FALSE)),"")</f>
        <v/>
      </c>
    </row>
    <row r="31" spans="1:8" x14ac:dyDescent="0.2">
      <c r="A31" s="46" t="str" cm="1">
        <f t="array" ref="A31">IFERROR(INDEX('Annex 2 Designated EHV charges'!$A$10:$A$43, MATCH(0, IF(ISBLANK('Annex 2 Designated EHV charges'!$A$10:$A$43),1, COUNTIF(A$4:$A30, 'Annex 2 Designated EHV charges'!$A$10:$A$43)), 0)),"")</f>
        <v/>
      </c>
      <c r="B31" s="46" t="str">
        <f>IF($A31="","",VLOOKUP($A31,'Annex 2 Designated EHV charges'!$A:$O,2,0))</f>
        <v/>
      </c>
      <c r="C31" s="54" t="str">
        <f>IF($A31="","",VLOOKUP($A31,'Annex 2 Designated EHV charges'!$A:$O,3,0))</f>
        <v/>
      </c>
      <c r="D31" s="54" t="str">
        <f>IF($A31="","",VLOOKUP($A31,'Annex 2 Designated EHV charges'!$A:$O,7,0))</f>
        <v/>
      </c>
      <c r="E31" s="55" t="str">
        <f>IFERROR(IF(VLOOKUP($A31,'Annex 2 Designated EHV charges'!$A:$O,9,FALSE)=0,"",VLOOKUP($A31,'Annex 2 Designated EHV charges'!$A:$O,9,FALSE)),"")</f>
        <v/>
      </c>
      <c r="F31" s="56" t="str">
        <f>IFERROR(IF(VLOOKUP($A31,'Annex 2 Designated EHV charges'!$A:$O,10,FALSE)=0,"",VLOOKUP($A31,'Annex 2 Designated EHV charges'!$A:$O,10,FALSE)),"")</f>
        <v/>
      </c>
      <c r="G31" s="56" t="str">
        <f>IFERROR(IF(VLOOKUP($A31,'Annex 2 Designated EHV charges'!$A:$O,11,FALSE)=0,"",VLOOKUP($A31,'Annex 2 Designated EHV charges'!$A:$O,11,FALSE)),"")</f>
        <v/>
      </c>
      <c r="H31" s="46" t="str">
        <f>IFERROR(IF(VLOOKUP($A31,'Annex 2 Designated EHV charges'!$A:$O,12,FALSE)=0,"",VLOOKUP($A31,'Annex 2 Designated EHV charges'!$A:$O,12,FALSE)),"")</f>
        <v/>
      </c>
    </row>
    <row r="32" spans="1:8" x14ac:dyDescent="0.2">
      <c r="A32" s="46" t="str" cm="1">
        <f t="array" ref="A32">IFERROR(INDEX('Annex 2 Designated EHV charges'!$A$10:$A$43, MATCH(0, IF(ISBLANK('Annex 2 Designated EHV charges'!$A$10:$A$43),1, COUNTIF(A$4:$A31, 'Annex 2 Designated EHV charges'!$A$10:$A$43)), 0)),"")</f>
        <v/>
      </c>
      <c r="B32" s="46" t="str">
        <f>IF($A32="","",VLOOKUP($A32,'Annex 2 Designated EHV charges'!$A:$O,2,0))</f>
        <v/>
      </c>
      <c r="C32" s="54" t="str">
        <f>IF($A32="","",VLOOKUP($A32,'Annex 2 Designated EHV charges'!$A:$O,3,0))</f>
        <v/>
      </c>
      <c r="D32" s="54" t="str">
        <f>IF($A32="","",VLOOKUP($A32,'Annex 2 Designated EHV charges'!$A:$O,7,0))</f>
        <v/>
      </c>
      <c r="E32" s="55" t="str">
        <f>IFERROR(IF(VLOOKUP($A32,'Annex 2 Designated EHV charges'!$A:$O,9,FALSE)=0,"",VLOOKUP($A32,'Annex 2 Designated EHV charges'!$A:$O,9,FALSE)),"")</f>
        <v/>
      </c>
      <c r="F32" s="56" t="str">
        <f>IFERROR(IF(VLOOKUP($A32,'Annex 2 Designated EHV charges'!$A:$O,10,FALSE)=0,"",VLOOKUP($A32,'Annex 2 Designated EHV charges'!$A:$O,10,FALSE)),"")</f>
        <v/>
      </c>
      <c r="G32" s="56" t="str">
        <f>IFERROR(IF(VLOOKUP($A32,'Annex 2 Designated EHV charges'!$A:$O,11,FALSE)=0,"",VLOOKUP($A32,'Annex 2 Designated EHV charges'!$A:$O,11,FALSE)),"")</f>
        <v/>
      </c>
      <c r="H32" s="46" t="str">
        <f>IFERROR(IF(VLOOKUP($A32,'Annex 2 Designated EHV charges'!$A:$O,12,FALSE)=0,"",VLOOKUP($A32,'Annex 2 Designated EHV charges'!$A:$O,12,FALSE)),"")</f>
        <v/>
      </c>
    </row>
    <row r="33" spans="1:8" x14ac:dyDescent="0.2">
      <c r="A33" s="46" t="str" cm="1">
        <f t="array" ref="A33">IFERROR(INDEX('Annex 2 Designated EHV charges'!$A$10:$A$43, MATCH(0, IF(ISBLANK('Annex 2 Designated EHV charges'!$A$10:$A$43),1, COUNTIF(A$4:$A32, 'Annex 2 Designated EHV charges'!$A$10:$A$43)), 0)),"")</f>
        <v/>
      </c>
      <c r="B33" s="46" t="str">
        <f>IF($A33="","",VLOOKUP($A33,'Annex 2 Designated EHV charges'!$A:$O,2,0))</f>
        <v/>
      </c>
      <c r="C33" s="54" t="str">
        <f>IF($A33="","",VLOOKUP($A33,'Annex 2 Designated EHV charges'!$A:$O,3,0))</f>
        <v/>
      </c>
      <c r="D33" s="54" t="str">
        <f>IF($A33="","",VLOOKUP($A33,'Annex 2 Designated EHV charges'!$A:$O,7,0))</f>
        <v/>
      </c>
      <c r="E33" s="55" t="str">
        <f>IFERROR(IF(VLOOKUP($A33,'Annex 2 Designated EHV charges'!$A:$O,9,FALSE)=0,"",VLOOKUP($A33,'Annex 2 Designated EHV charges'!$A:$O,9,FALSE)),"")</f>
        <v/>
      </c>
      <c r="F33" s="56" t="str">
        <f>IFERROR(IF(VLOOKUP($A33,'Annex 2 Designated EHV charges'!$A:$O,10,FALSE)=0,"",VLOOKUP($A33,'Annex 2 Designated EHV charges'!$A:$O,10,FALSE)),"")</f>
        <v/>
      </c>
      <c r="G33" s="56" t="str">
        <f>IFERROR(IF(VLOOKUP($A33,'Annex 2 Designated EHV charges'!$A:$O,11,FALSE)=0,"",VLOOKUP($A33,'Annex 2 Designated EHV charges'!$A:$O,11,FALSE)),"")</f>
        <v/>
      </c>
      <c r="H33" s="46" t="str">
        <f>IFERROR(IF(VLOOKUP($A33,'Annex 2 Designated EHV charges'!$A:$O,12,FALSE)=0,"",VLOOKUP($A33,'Annex 2 Designated EHV charges'!$A:$O,12,FALSE)),"")</f>
        <v/>
      </c>
    </row>
    <row r="34" spans="1:8" x14ac:dyDescent="0.2">
      <c r="A34" s="46" t="str" cm="1">
        <f t="array" ref="A34">IFERROR(INDEX('Annex 2 Designated EHV charges'!$A$10:$A$43, MATCH(0, IF(ISBLANK('Annex 2 Designated EHV charges'!$A$10:$A$43),1, COUNTIF(A$4:$A33, 'Annex 2 Designated EHV charges'!$A$10:$A$43)), 0)),"")</f>
        <v/>
      </c>
      <c r="B34" s="46" t="str">
        <f>IF($A34="","",VLOOKUP($A34,'Annex 2 Designated EHV charges'!$A:$O,2,0))</f>
        <v/>
      </c>
      <c r="C34" s="54" t="str">
        <f>IF($A34="","",VLOOKUP($A34,'Annex 2 Designated EHV charges'!$A:$O,3,0))</f>
        <v/>
      </c>
      <c r="D34" s="54" t="str">
        <f>IF($A34="","",VLOOKUP($A34,'Annex 2 Designated EHV charges'!$A:$O,7,0))</f>
        <v/>
      </c>
      <c r="E34" s="55" t="str">
        <f>IFERROR(IF(VLOOKUP($A34,'Annex 2 Designated EHV charges'!$A:$O,9,FALSE)=0,"",VLOOKUP($A34,'Annex 2 Designated EHV charges'!$A:$O,9,FALSE)),"")</f>
        <v/>
      </c>
      <c r="F34" s="56" t="str">
        <f>IFERROR(IF(VLOOKUP($A34,'Annex 2 Designated EHV charges'!$A:$O,10,FALSE)=0,"",VLOOKUP($A34,'Annex 2 Designated EHV charges'!$A:$O,10,FALSE)),"")</f>
        <v/>
      </c>
      <c r="G34" s="56" t="str">
        <f>IFERROR(IF(VLOOKUP($A34,'Annex 2 Designated EHV charges'!$A:$O,11,FALSE)=0,"",VLOOKUP($A34,'Annex 2 Designated EHV charges'!$A:$O,11,FALSE)),"")</f>
        <v/>
      </c>
      <c r="H34" s="46" t="str">
        <f>IFERROR(IF(VLOOKUP($A34,'Annex 2 Designated EHV charges'!$A:$O,12,FALSE)=0,"",VLOOKUP($A34,'Annex 2 Designated EHV charges'!$A:$O,12,FALSE)),"")</f>
        <v/>
      </c>
    </row>
    <row r="35" spans="1:8" x14ac:dyDescent="0.2">
      <c r="A35" s="46" t="str" cm="1">
        <f t="array" ref="A35">IFERROR(INDEX('Annex 2 Designated EHV charges'!$A$10:$A$43, MATCH(0, IF(ISBLANK('Annex 2 Designated EHV charges'!$A$10:$A$43),1, COUNTIF(A$4:$A34, 'Annex 2 Designated EHV charges'!$A$10:$A$43)), 0)),"")</f>
        <v/>
      </c>
      <c r="B35" s="46" t="str">
        <f>IF($A35="","",VLOOKUP($A35,'Annex 2 Designated EHV charges'!$A:$O,2,0))</f>
        <v/>
      </c>
      <c r="C35" s="54" t="str">
        <f>IF($A35="","",VLOOKUP($A35,'Annex 2 Designated EHV charges'!$A:$O,3,0))</f>
        <v/>
      </c>
      <c r="D35" s="54" t="str">
        <f>IF($A35="","",VLOOKUP($A35,'Annex 2 Designated EHV charges'!$A:$O,7,0))</f>
        <v/>
      </c>
      <c r="E35" s="55" t="str">
        <f>IFERROR(IF(VLOOKUP($A35,'Annex 2 Designated EHV charges'!$A:$O,9,FALSE)=0,"",VLOOKUP($A35,'Annex 2 Designated EHV charges'!$A:$O,9,FALSE)),"")</f>
        <v/>
      </c>
      <c r="F35" s="56" t="str">
        <f>IFERROR(IF(VLOOKUP($A35,'Annex 2 Designated EHV charges'!$A:$O,10,FALSE)=0,"",VLOOKUP($A35,'Annex 2 Designated EHV charges'!$A:$O,10,FALSE)),"")</f>
        <v/>
      </c>
      <c r="G35" s="56" t="str">
        <f>IFERROR(IF(VLOOKUP($A35,'Annex 2 Designated EHV charges'!$A:$O,11,FALSE)=0,"",VLOOKUP($A35,'Annex 2 Designated EHV charges'!$A:$O,11,FALSE)),"")</f>
        <v/>
      </c>
      <c r="H35" s="46" t="str">
        <f>IFERROR(IF(VLOOKUP($A35,'Annex 2 Designated EHV charges'!$A:$O,12,FALSE)=0,"",VLOOKUP($A35,'Annex 2 Designated EHV charges'!$A:$O,12,FALSE)),"")</f>
        <v/>
      </c>
    </row>
    <row r="36" spans="1:8" x14ac:dyDescent="0.2">
      <c r="A36" s="46" t="str" cm="1">
        <f t="array" ref="A36">IFERROR(INDEX('Annex 2 Designated EHV charges'!$A$10:$A$43, MATCH(0, IF(ISBLANK('Annex 2 Designated EHV charges'!$A$10:$A$43),1, COUNTIF(A$4:$A35, 'Annex 2 Designated EHV charges'!$A$10:$A$43)), 0)),"")</f>
        <v/>
      </c>
      <c r="B36" s="46" t="str">
        <f>IF($A36="","",VLOOKUP($A36,'Annex 2 Designated EHV charges'!$A:$O,2,0))</f>
        <v/>
      </c>
      <c r="C36" s="54" t="str">
        <f>IF($A36="","",VLOOKUP($A36,'Annex 2 Designated EHV charges'!$A:$O,3,0))</f>
        <v/>
      </c>
      <c r="D36" s="54" t="str">
        <f>IF($A36="","",VLOOKUP($A36,'Annex 2 Designated EHV charges'!$A:$O,7,0))</f>
        <v/>
      </c>
      <c r="E36" s="55" t="str">
        <f>IFERROR(IF(VLOOKUP($A36,'Annex 2 Designated EHV charges'!$A:$O,9,FALSE)=0,"",VLOOKUP($A36,'Annex 2 Designated EHV charges'!$A:$O,9,FALSE)),"")</f>
        <v/>
      </c>
      <c r="F36" s="56" t="str">
        <f>IFERROR(IF(VLOOKUP($A36,'Annex 2 Designated EHV charges'!$A:$O,10,FALSE)=0,"",VLOOKUP($A36,'Annex 2 Designated EHV charges'!$A:$O,10,FALSE)),"")</f>
        <v/>
      </c>
      <c r="G36" s="56" t="str">
        <f>IFERROR(IF(VLOOKUP($A36,'Annex 2 Designated EHV charges'!$A:$O,11,FALSE)=0,"",VLOOKUP($A36,'Annex 2 Designated EHV charges'!$A:$O,11,FALSE)),"")</f>
        <v/>
      </c>
      <c r="H36" s="46" t="str">
        <f>IFERROR(IF(VLOOKUP($A36,'Annex 2 Designated EHV charges'!$A:$O,12,FALSE)=0,"",VLOOKUP($A36,'Annex 2 Designated EHV charges'!$A:$O,12,FALSE)),"")</f>
        <v/>
      </c>
    </row>
    <row r="37" spans="1:8" x14ac:dyDescent="0.2">
      <c r="A37" s="46" t="str" cm="1">
        <f t="array" ref="A37">IFERROR(INDEX('Annex 2 Designated EHV charges'!$A$10:$A$43, MATCH(0, IF(ISBLANK('Annex 2 Designated EHV charges'!$A$10:$A$43),1, COUNTIF(A$4:$A36, 'Annex 2 Designated EHV charges'!$A$10:$A$43)), 0)),"")</f>
        <v/>
      </c>
      <c r="B37" s="46" t="str">
        <f>IF($A37="","",VLOOKUP($A37,'Annex 2 Designated EHV charges'!$A:$O,2,0))</f>
        <v/>
      </c>
      <c r="C37" s="54" t="str">
        <f>IF($A37="","",VLOOKUP($A37,'Annex 2 Designated EHV charges'!$A:$O,3,0))</f>
        <v/>
      </c>
      <c r="D37" s="54" t="str">
        <f>IF($A37="","",VLOOKUP($A37,'Annex 2 Designated EHV charges'!$A:$O,7,0))</f>
        <v/>
      </c>
      <c r="E37" s="55" t="str">
        <f>IFERROR(IF(VLOOKUP($A37,'Annex 2 Designated EHV charges'!$A:$O,9,FALSE)=0,"",VLOOKUP($A37,'Annex 2 Designated EHV charges'!$A:$O,9,FALSE)),"")</f>
        <v/>
      </c>
      <c r="F37" s="56" t="str">
        <f>IFERROR(IF(VLOOKUP($A37,'Annex 2 Designated EHV charges'!$A:$O,10,FALSE)=0,"",VLOOKUP($A37,'Annex 2 Designated EHV charges'!$A:$O,10,FALSE)),"")</f>
        <v/>
      </c>
      <c r="G37" s="56" t="str">
        <f>IFERROR(IF(VLOOKUP($A37,'Annex 2 Designated EHV charges'!$A:$O,11,FALSE)=0,"",VLOOKUP($A37,'Annex 2 Designated EHV charges'!$A:$O,11,FALSE)),"")</f>
        <v/>
      </c>
      <c r="H37" s="46" t="str">
        <f>IFERROR(IF(VLOOKUP($A37,'Annex 2 Designated EHV charges'!$A:$O,12,FALSE)=0,"",VLOOKUP($A37,'Annex 2 Designated EHV charges'!$A:$O,12,FALSE)),"")</f>
        <v/>
      </c>
    </row>
    <row r="38" spans="1:8" x14ac:dyDescent="0.2">
      <c r="A38" s="46" t="str" cm="1">
        <f t="array" ref="A38">IFERROR(INDEX('Annex 2 Designated EHV charges'!$A$10:$A$43, MATCH(0, IF(ISBLANK('Annex 2 Designated EHV charges'!$A$10:$A$43),1, COUNTIF(A$4:$A37, 'Annex 2 Designated EHV charges'!$A$10:$A$43)), 0)),"")</f>
        <v/>
      </c>
      <c r="B38" s="46" t="str">
        <f>IF($A38="","",VLOOKUP($A38,'Annex 2 Designated EHV charges'!$A:$O,2,0))</f>
        <v/>
      </c>
      <c r="C38" s="54" t="str">
        <f>IF($A38="","",VLOOKUP($A38,'Annex 2 Designated EHV charges'!$A:$O,3,0))</f>
        <v/>
      </c>
      <c r="D38" s="54" t="str">
        <f>IF($A38="","",VLOOKUP($A38,'Annex 2 Designated EHV charges'!$A:$O,7,0))</f>
        <v/>
      </c>
      <c r="E38" s="55" t="str">
        <f>IFERROR(IF(VLOOKUP($A38,'Annex 2 Designated EHV charges'!$A:$O,9,FALSE)=0,"",VLOOKUP($A38,'Annex 2 Designated EHV charges'!$A:$O,9,FALSE)),"")</f>
        <v/>
      </c>
      <c r="F38" s="56" t="str">
        <f>IFERROR(IF(VLOOKUP($A38,'Annex 2 Designated EHV charges'!$A:$O,10,FALSE)=0,"",VLOOKUP($A38,'Annex 2 Designated EHV charges'!$A:$O,10,FALSE)),"")</f>
        <v/>
      </c>
      <c r="G38" s="56" t="str">
        <f>IFERROR(IF(VLOOKUP($A38,'Annex 2 Designated EHV charges'!$A:$O,11,FALSE)=0,"",VLOOKUP($A38,'Annex 2 Designated EHV charges'!$A:$O,11,FALSE)),"")</f>
        <v/>
      </c>
      <c r="H38" s="46" t="str">
        <f>IFERROR(IF(VLOOKUP($A38,'Annex 2 Designated EHV charges'!$A:$O,12,FALSE)=0,"",VLOOKUP($A38,'Annex 2 Designated EHV charges'!$A:$O,12,FALSE)),"")</f>
        <v/>
      </c>
    </row>
    <row r="39" spans="1:8" x14ac:dyDescent="0.2">
      <c r="A39" s="46" t="str" cm="1">
        <f t="array" ref="A39">IFERROR(INDEX('Annex 2 Designated EHV charges'!$A$10:$A$43, MATCH(0, IF(ISBLANK('Annex 2 Designated EHV charges'!$A$10:$A$43),1, COUNTIF(A$4:$A38, 'Annex 2 Designated EHV charges'!$A$10:$A$43)), 0)),"")</f>
        <v/>
      </c>
      <c r="B39" s="46" t="str">
        <f>IF($A39="","",VLOOKUP($A39,'Annex 2 Designated EHV charges'!$A:$O,2,0))</f>
        <v/>
      </c>
      <c r="C39" s="54" t="str">
        <f>IF($A39="","",VLOOKUP($A39,'Annex 2 Designated EHV charges'!$A:$O,3,0))</f>
        <v/>
      </c>
      <c r="D39" s="54" t="str">
        <f>IF($A39="","",VLOOKUP($A39,'Annex 2 Designated EHV charges'!$A:$O,7,0))</f>
        <v/>
      </c>
      <c r="E39" s="55" t="str">
        <f>IFERROR(IF(VLOOKUP($A39,'Annex 2 Designated EHV charges'!$A:$O,9,FALSE)=0,"",VLOOKUP($A39,'Annex 2 Designated EHV charges'!$A:$O,9,FALSE)),"")</f>
        <v/>
      </c>
      <c r="F39" s="56" t="str">
        <f>IFERROR(IF(VLOOKUP($A39,'Annex 2 Designated EHV charges'!$A:$O,10,FALSE)=0,"",VLOOKUP($A39,'Annex 2 Designated EHV charges'!$A:$O,10,FALSE)),"")</f>
        <v/>
      </c>
      <c r="G39" s="56" t="str">
        <f>IFERROR(IF(VLOOKUP($A39,'Annex 2 Designated EHV charges'!$A:$O,11,FALSE)=0,"",VLOOKUP($A39,'Annex 2 Designated EHV charges'!$A:$O,11,FALSE)),"")</f>
        <v/>
      </c>
      <c r="H39" s="46" t="str">
        <f>IFERROR(IF(VLOOKUP($A39,'Annex 2 Designated EHV charges'!$A:$O,12,FALSE)=0,"",VLOOKUP($A39,'Annex 2 Designated EHV charges'!$A:$O,12,FALSE)),"")</f>
        <v/>
      </c>
    </row>
    <row r="40" spans="1:8" x14ac:dyDescent="0.2">
      <c r="A40" s="46" t="str" cm="1">
        <f t="array" ref="A40">IFERROR(INDEX('Annex 2 Designated EHV charges'!$A$10:$A$43, MATCH(0, IF(ISBLANK('Annex 2 Designated EHV charges'!$A$10:$A$43),1, COUNTIF(A$4:$A39, 'Annex 2 Designated EHV charges'!$A$10:$A$43)), 0)),"")</f>
        <v/>
      </c>
      <c r="B40" s="46" t="str">
        <f>IF($A40="","",VLOOKUP($A40,'Annex 2 Designated EHV charges'!$A:$O,2,0))</f>
        <v/>
      </c>
      <c r="C40" s="54" t="str">
        <f>IF($A40="","",VLOOKUP($A40,'Annex 2 Designated EHV charges'!$A:$O,3,0))</f>
        <v/>
      </c>
      <c r="D40" s="54" t="str">
        <f>IF($A40="","",VLOOKUP($A40,'Annex 2 Designated EHV charges'!$A:$O,7,0))</f>
        <v/>
      </c>
      <c r="E40" s="55" t="str">
        <f>IFERROR(IF(VLOOKUP($A40,'Annex 2 Designated EHV charges'!$A:$O,9,FALSE)=0,"",VLOOKUP($A40,'Annex 2 Designated EHV charges'!$A:$O,9,FALSE)),"")</f>
        <v/>
      </c>
      <c r="F40" s="56" t="str">
        <f>IFERROR(IF(VLOOKUP($A40,'Annex 2 Designated EHV charges'!$A:$O,10,FALSE)=0,"",VLOOKUP($A40,'Annex 2 Designated EHV charges'!$A:$O,10,FALSE)),"")</f>
        <v/>
      </c>
      <c r="G40" s="56" t="str">
        <f>IFERROR(IF(VLOOKUP($A40,'Annex 2 Designated EHV charges'!$A:$O,11,FALSE)=0,"",VLOOKUP($A40,'Annex 2 Designated EHV charges'!$A:$O,11,FALSE)),"")</f>
        <v/>
      </c>
      <c r="H40" s="46" t="str">
        <f>IFERROR(IF(VLOOKUP($A40,'Annex 2 Designated EHV charges'!$A:$O,12,FALSE)=0,"",VLOOKUP($A40,'Annex 2 Designated EHV charges'!$A:$O,12,FALSE)),"")</f>
        <v/>
      </c>
    </row>
    <row r="41" spans="1:8" x14ac:dyDescent="0.2">
      <c r="A41" s="46" t="str" cm="1">
        <f t="array" ref="A41">IFERROR(INDEX('Annex 2 Designated EHV charges'!$A$10:$A$43, MATCH(0, IF(ISBLANK('Annex 2 Designated EHV charges'!$A$10:$A$43),1, COUNTIF(A$4:$A40, 'Annex 2 Designated EHV charges'!$A$10:$A$43)), 0)),"")</f>
        <v/>
      </c>
      <c r="B41" s="46" t="str">
        <f>IF($A41="","",VLOOKUP($A41,'Annex 2 Designated EHV charges'!$A:$O,2,0))</f>
        <v/>
      </c>
      <c r="C41" s="54" t="str">
        <f>IF($A41="","",VLOOKUP($A41,'Annex 2 Designated EHV charges'!$A:$O,3,0))</f>
        <v/>
      </c>
      <c r="D41" s="54" t="str">
        <f>IF($A41="","",VLOOKUP($A41,'Annex 2 Designated EHV charges'!$A:$O,7,0))</f>
        <v/>
      </c>
      <c r="E41" s="55" t="str">
        <f>IFERROR(IF(VLOOKUP($A41,'Annex 2 Designated EHV charges'!$A:$O,9,FALSE)=0,"",VLOOKUP($A41,'Annex 2 Designated EHV charges'!$A:$O,9,FALSE)),"")</f>
        <v/>
      </c>
      <c r="F41" s="56" t="str">
        <f>IFERROR(IF(VLOOKUP($A41,'Annex 2 Designated EHV charges'!$A:$O,10,FALSE)=0,"",VLOOKUP($A41,'Annex 2 Designated EHV charges'!$A:$O,10,FALSE)),"")</f>
        <v/>
      </c>
      <c r="G41" s="56" t="str">
        <f>IFERROR(IF(VLOOKUP($A41,'Annex 2 Designated EHV charges'!$A:$O,11,FALSE)=0,"",VLOOKUP($A41,'Annex 2 Designated EHV charges'!$A:$O,11,FALSE)),"")</f>
        <v/>
      </c>
      <c r="H41" s="46" t="str">
        <f>IFERROR(IF(VLOOKUP($A41,'Annex 2 Designated EHV charges'!$A:$O,12,FALSE)=0,"",VLOOKUP($A41,'Annex 2 Designated EHV charges'!$A:$O,12,FALSE)),"")</f>
        <v/>
      </c>
    </row>
    <row r="42" spans="1:8" x14ac:dyDescent="0.2">
      <c r="A42" s="46" t="str" cm="1">
        <f t="array" ref="A42">IFERROR(INDEX('Annex 2 Designated EHV charges'!$A$10:$A$43, MATCH(0, IF(ISBLANK('Annex 2 Designated EHV charges'!$A$10:$A$43),1, COUNTIF(A$4:$A41, 'Annex 2 Designated EHV charges'!$A$10:$A$43)), 0)),"")</f>
        <v/>
      </c>
      <c r="B42" s="46" t="str">
        <f>IF($A42="","",VLOOKUP($A42,'Annex 2 Designated EHV charges'!$A:$O,2,0))</f>
        <v/>
      </c>
      <c r="C42" s="54" t="str">
        <f>IF($A42="","",VLOOKUP($A42,'Annex 2 Designated EHV charges'!$A:$O,3,0))</f>
        <v/>
      </c>
      <c r="D42" s="54" t="str">
        <f>IF($A42="","",VLOOKUP($A42,'Annex 2 Designated EHV charges'!$A:$O,7,0))</f>
        <v/>
      </c>
      <c r="E42" s="55" t="str">
        <f>IFERROR(IF(VLOOKUP($A42,'Annex 2 Designated EHV charges'!$A:$O,9,FALSE)=0,"",VLOOKUP($A42,'Annex 2 Designated EHV charges'!$A:$O,9,FALSE)),"")</f>
        <v/>
      </c>
      <c r="F42" s="56" t="str">
        <f>IFERROR(IF(VLOOKUP($A42,'Annex 2 Designated EHV charges'!$A:$O,10,FALSE)=0,"",VLOOKUP($A42,'Annex 2 Designated EHV charges'!$A:$O,10,FALSE)),"")</f>
        <v/>
      </c>
      <c r="G42" s="56" t="str">
        <f>IFERROR(IF(VLOOKUP($A42,'Annex 2 Designated EHV charges'!$A:$O,11,FALSE)=0,"",VLOOKUP($A42,'Annex 2 Designated EHV charges'!$A:$O,11,FALSE)),"")</f>
        <v/>
      </c>
      <c r="H42" s="46" t="str">
        <f>IFERROR(IF(VLOOKUP($A42,'Annex 2 Designated EHV charges'!$A:$O,12,FALSE)=0,"",VLOOKUP($A42,'Annex 2 Designated EHV charges'!$A:$O,12,FALSE)),"")</f>
        <v/>
      </c>
    </row>
    <row r="43" spans="1:8" x14ac:dyDescent="0.2">
      <c r="A43" s="46" t="str" cm="1">
        <f t="array" ref="A43">IFERROR(INDEX('Annex 2 Designated EHV charges'!$A$10:$A$43, MATCH(0, IF(ISBLANK('Annex 2 Designated EHV charges'!$A$10:$A$43),1, COUNTIF(A$4:$A42, 'Annex 2 Designated EHV charges'!$A$10:$A$43)), 0)),"")</f>
        <v/>
      </c>
      <c r="B43" s="46" t="str">
        <f>IF($A43="","",VLOOKUP($A43,'Annex 2 Designated EHV charges'!$A:$O,2,0))</f>
        <v/>
      </c>
      <c r="C43" s="54" t="str">
        <f>IF($A43="","",VLOOKUP($A43,'Annex 2 Designated EHV charges'!$A:$O,3,0))</f>
        <v/>
      </c>
      <c r="D43" s="54" t="str">
        <f>IF($A43="","",VLOOKUP($A43,'Annex 2 Designated EHV charges'!$A:$O,7,0))</f>
        <v/>
      </c>
      <c r="E43" s="55" t="str">
        <f>IFERROR(IF(VLOOKUP($A43,'Annex 2 Designated EHV charges'!$A:$O,9,FALSE)=0,"",VLOOKUP($A43,'Annex 2 Designated EHV charges'!$A:$O,9,FALSE)),"")</f>
        <v/>
      </c>
      <c r="F43" s="56" t="str">
        <f>IFERROR(IF(VLOOKUP($A43,'Annex 2 Designated EHV charges'!$A:$O,10,FALSE)=0,"",VLOOKUP($A43,'Annex 2 Designated EHV charges'!$A:$O,10,FALSE)),"")</f>
        <v/>
      </c>
      <c r="G43" s="56" t="str">
        <f>IFERROR(IF(VLOOKUP($A43,'Annex 2 Designated EHV charges'!$A:$O,11,FALSE)=0,"",VLOOKUP($A43,'Annex 2 Designated EHV charges'!$A:$O,11,FALSE)),"")</f>
        <v/>
      </c>
      <c r="H43" s="46" t="str">
        <f>IFERROR(IF(VLOOKUP($A43,'Annex 2 Designated EHV charges'!$A:$O,12,FALSE)=0,"",VLOOKUP($A43,'Annex 2 Designated EHV charges'!$A:$O,12,FALSE)),"")</f>
        <v/>
      </c>
    </row>
    <row r="44" spans="1:8" x14ac:dyDescent="0.2">
      <c r="A44" s="46" t="str" cm="1">
        <f t="array" ref="A44">IFERROR(INDEX('Annex 2 Designated EHV charges'!$A$10:$A$43, MATCH(0, IF(ISBLANK('Annex 2 Designated EHV charges'!$A$10:$A$43),1, COUNTIF(A$4:$A43, 'Annex 2 Designated EHV charges'!$A$10:$A$43)), 0)),"")</f>
        <v/>
      </c>
      <c r="B44" s="46" t="str">
        <f>IF($A44="","",VLOOKUP($A44,'Annex 2 Designated EHV charges'!$A:$O,2,0))</f>
        <v/>
      </c>
      <c r="C44" s="54" t="str">
        <f>IF($A44="","",VLOOKUP($A44,'Annex 2 Designated EHV charges'!$A:$O,3,0))</f>
        <v/>
      </c>
      <c r="D44" s="54" t="str">
        <f>IF($A44="","",VLOOKUP($A44,'Annex 2 Designated EHV charges'!$A:$O,7,0))</f>
        <v/>
      </c>
      <c r="E44" s="55" t="str">
        <f>IFERROR(IF(VLOOKUP($A44,'Annex 2 Designated EHV charges'!$A:$O,9,FALSE)=0,"",VLOOKUP($A44,'Annex 2 Designated EHV charges'!$A:$O,9,FALSE)),"")</f>
        <v/>
      </c>
      <c r="F44" s="56" t="str">
        <f>IFERROR(IF(VLOOKUP($A44,'Annex 2 Designated EHV charges'!$A:$O,10,FALSE)=0,"",VLOOKUP($A44,'Annex 2 Designated EHV charges'!$A:$O,10,FALSE)),"")</f>
        <v/>
      </c>
      <c r="G44" s="56" t="str">
        <f>IFERROR(IF(VLOOKUP($A44,'Annex 2 Designated EHV charges'!$A:$O,11,FALSE)=0,"",VLOOKUP($A44,'Annex 2 Designated EHV charges'!$A:$O,11,FALSE)),"")</f>
        <v/>
      </c>
      <c r="H44" s="46" t="str">
        <f>IFERROR(IF(VLOOKUP($A44,'Annex 2 Designated EHV charges'!$A:$O,12,FALSE)=0,"",VLOOKUP($A44,'Annex 2 Designated EHV charges'!$A:$O,12,FALSE)),"")</f>
        <v/>
      </c>
    </row>
    <row r="45" spans="1:8" x14ac:dyDescent="0.2">
      <c r="A45" s="46" t="str" cm="1">
        <f t="array" ref="A45">IFERROR(INDEX('Annex 2 Designated EHV charges'!$A$10:$A$43, MATCH(0, IF(ISBLANK('Annex 2 Designated EHV charges'!$A$10:$A$43),1, COUNTIF(A$4:$A44, 'Annex 2 Designated EHV charges'!$A$10:$A$43)), 0)),"")</f>
        <v/>
      </c>
      <c r="B45" s="46" t="str">
        <f>IF($A45="","",VLOOKUP($A45,'Annex 2 Designated EHV charges'!$A:$O,2,0))</f>
        <v/>
      </c>
      <c r="C45" s="54" t="str">
        <f>IF($A45="","",VLOOKUP($A45,'Annex 2 Designated EHV charges'!$A:$O,3,0))</f>
        <v/>
      </c>
      <c r="D45" s="54" t="str">
        <f>IF($A45="","",VLOOKUP($A45,'Annex 2 Designated EHV charges'!$A:$O,7,0))</f>
        <v/>
      </c>
      <c r="E45" s="55" t="str">
        <f>IFERROR(IF(VLOOKUP($A45,'Annex 2 Designated EHV charges'!$A:$O,9,FALSE)=0,"",VLOOKUP($A45,'Annex 2 Designated EHV charges'!$A:$O,9,FALSE)),"")</f>
        <v/>
      </c>
      <c r="F45" s="56" t="str">
        <f>IFERROR(IF(VLOOKUP($A45,'Annex 2 Designated EHV charges'!$A:$O,10,FALSE)=0,"",VLOOKUP($A45,'Annex 2 Designated EHV charges'!$A:$O,10,FALSE)),"")</f>
        <v/>
      </c>
      <c r="G45" s="56" t="str">
        <f>IFERROR(IF(VLOOKUP($A45,'Annex 2 Designated EHV charges'!$A:$O,11,FALSE)=0,"",VLOOKUP($A45,'Annex 2 Designated EHV charges'!$A:$O,11,FALSE)),"")</f>
        <v/>
      </c>
      <c r="H45" s="46" t="str">
        <f>IFERROR(IF(VLOOKUP($A45,'Annex 2 Designated EHV charges'!$A:$O,12,FALSE)=0,"",VLOOKUP($A45,'Annex 2 Designated EHV charges'!$A:$O,12,FALSE)),"")</f>
        <v/>
      </c>
    </row>
    <row r="46" spans="1:8" x14ac:dyDescent="0.2">
      <c r="A46" s="46" t="str" cm="1">
        <f t="array" ref="A46">IFERROR(INDEX('Annex 2 Designated EHV charges'!$A$10:$A$43, MATCH(0, IF(ISBLANK('Annex 2 Designated EHV charges'!$A$10:$A$43),1, COUNTIF(A$4:$A45, 'Annex 2 Designated EHV charges'!$A$10:$A$43)), 0)),"")</f>
        <v/>
      </c>
      <c r="B46" s="46" t="str">
        <f>IF($A46="","",VLOOKUP($A46,'Annex 2 Designated EHV charges'!$A:$O,2,0))</f>
        <v/>
      </c>
      <c r="C46" s="54" t="str">
        <f>IF($A46="","",VLOOKUP($A46,'Annex 2 Designated EHV charges'!$A:$O,3,0))</f>
        <v/>
      </c>
      <c r="D46" s="54" t="str">
        <f>IF($A46="","",VLOOKUP($A46,'Annex 2 Designated EHV charges'!$A:$O,7,0))</f>
        <v/>
      </c>
      <c r="E46" s="55" t="str">
        <f>IFERROR(IF(VLOOKUP($A46,'Annex 2 Designated EHV charges'!$A:$O,9,FALSE)=0,"",VLOOKUP($A46,'Annex 2 Designated EHV charges'!$A:$O,9,FALSE)),"")</f>
        <v/>
      </c>
      <c r="F46" s="56" t="str">
        <f>IFERROR(IF(VLOOKUP($A46,'Annex 2 Designated EHV charges'!$A:$O,10,FALSE)=0,"",VLOOKUP($A46,'Annex 2 Designated EHV charges'!$A:$O,10,FALSE)),"")</f>
        <v/>
      </c>
      <c r="G46" s="56" t="str">
        <f>IFERROR(IF(VLOOKUP($A46,'Annex 2 Designated EHV charges'!$A:$O,11,FALSE)=0,"",VLOOKUP($A46,'Annex 2 Designated EHV charges'!$A:$O,11,FALSE)),"")</f>
        <v/>
      </c>
      <c r="H46" s="46" t="str">
        <f>IFERROR(IF(VLOOKUP($A46,'Annex 2 Designated EHV charges'!$A:$O,12,FALSE)=0,"",VLOOKUP($A46,'Annex 2 Designated EHV charges'!$A:$O,12,FALSE)),"")</f>
        <v/>
      </c>
    </row>
    <row r="47" spans="1:8" x14ac:dyDescent="0.2">
      <c r="A47" s="46" t="str" cm="1">
        <f t="array" ref="A47">IFERROR(INDEX('Annex 2 Designated EHV charges'!$A$10:$A$43, MATCH(0, IF(ISBLANK('Annex 2 Designated EHV charges'!$A$10:$A$43),1, COUNTIF(A$4:$A46, 'Annex 2 Designated EHV charges'!$A$10:$A$43)), 0)),"")</f>
        <v/>
      </c>
      <c r="B47" s="46" t="str">
        <f>IF($A47="","",VLOOKUP($A47,'Annex 2 Designated EHV charges'!$A:$O,2,0))</f>
        <v/>
      </c>
      <c r="C47" s="54" t="str">
        <f>IF($A47="","",VLOOKUP($A47,'Annex 2 Designated EHV charges'!$A:$O,3,0))</f>
        <v/>
      </c>
      <c r="D47" s="54" t="str">
        <f>IF($A47="","",VLOOKUP($A47,'Annex 2 Designated EHV charges'!$A:$O,7,0))</f>
        <v/>
      </c>
      <c r="E47" s="55" t="str">
        <f>IFERROR(IF(VLOOKUP($A47,'Annex 2 Designated EHV charges'!$A:$O,9,FALSE)=0,"",VLOOKUP($A47,'Annex 2 Designated EHV charges'!$A:$O,9,FALSE)),"")</f>
        <v/>
      </c>
      <c r="F47" s="56" t="str">
        <f>IFERROR(IF(VLOOKUP($A47,'Annex 2 Designated EHV charges'!$A:$O,10,FALSE)=0,"",VLOOKUP($A47,'Annex 2 Designated EHV charges'!$A:$O,10,FALSE)),"")</f>
        <v/>
      </c>
      <c r="G47" s="56" t="str">
        <f>IFERROR(IF(VLOOKUP($A47,'Annex 2 Designated EHV charges'!$A:$O,11,FALSE)=0,"",VLOOKUP($A47,'Annex 2 Designated EHV charges'!$A:$O,11,FALSE)),"")</f>
        <v/>
      </c>
      <c r="H47" s="46" t="str">
        <f>IFERROR(IF(VLOOKUP($A47,'Annex 2 Designated EHV charges'!$A:$O,12,FALSE)=0,"",VLOOKUP($A47,'Annex 2 Designated EHV charges'!$A:$O,12,FALSE)),"")</f>
        <v/>
      </c>
    </row>
    <row r="48" spans="1:8" x14ac:dyDescent="0.2">
      <c r="A48" s="46" t="str" cm="1">
        <f t="array" ref="A48">IFERROR(INDEX('Annex 2 Designated EHV charges'!$A$10:$A$43, MATCH(0, IF(ISBLANK('Annex 2 Designated EHV charges'!$A$10:$A$43),1, COUNTIF(A$4:$A47, 'Annex 2 Designated EHV charges'!$A$10:$A$43)), 0)),"")</f>
        <v/>
      </c>
      <c r="B48" s="46" t="str">
        <f>IF($A48="","",VLOOKUP($A48,'Annex 2 Designated EHV charges'!$A:$O,2,0))</f>
        <v/>
      </c>
      <c r="C48" s="54" t="str">
        <f>IF($A48="","",VLOOKUP($A48,'Annex 2 Designated EHV charges'!$A:$O,3,0))</f>
        <v/>
      </c>
      <c r="D48" s="54" t="str">
        <f>IF($A48="","",VLOOKUP($A48,'Annex 2 Designated EHV charges'!$A:$O,7,0))</f>
        <v/>
      </c>
      <c r="E48" s="55" t="str">
        <f>IFERROR(IF(VLOOKUP($A48,'Annex 2 Designated EHV charges'!$A:$O,9,FALSE)=0,"",VLOOKUP($A48,'Annex 2 Designated EHV charges'!$A:$O,9,FALSE)),"")</f>
        <v/>
      </c>
      <c r="F48" s="56" t="str">
        <f>IFERROR(IF(VLOOKUP($A48,'Annex 2 Designated EHV charges'!$A:$O,10,FALSE)=0,"",VLOOKUP($A48,'Annex 2 Designated EHV charges'!$A:$O,10,FALSE)),"")</f>
        <v/>
      </c>
      <c r="G48" s="56" t="str">
        <f>IFERROR(IF(VLOOKUP($A48,'Annex 2 Designated EHV charges'!$A:$O,11,FALSE)=0,"",VLOOKUP($A48,'Annex 2 Designated EHV charges'!$A:$O,11,FALSE)),"")</f>
        <v/>
      </c>
      <c r="H48" s="46" t="str">
        <f>IFERROR(IF(VLOOKUP($A48,'Annex 2 Designated EHV charges'!$A:$O,12,FALSE)=0,"",VLOOKUP($A48,'Annex 2 Designated EHV charges'!$A:$O,12,FALSE)),"")</f>
        <v/>
      </c>
    </row>
    <row r="49" spans="1:8" x14ac:dyDescent="0.2">
      <c r="A49" s="46" t="str" cm="1">
        <f t="array" ref="A49">IFERROR(INDEX('Annex 2 Designated EHV charges'!$A$10:$A$43, MATCH(0, IF(ISBLANK('Annex 2 Designated EHV charges'!$A$10:$A$43),1, COUNTIF(A$4:$A48, 'Annex 2 Designated EHV charges'!$A$10:$A$43)), 0)),"")</f>
        <v/>
      </c>
      <c r="B49" s="46" t="str">
        <f>IF($A49="","",VLOOKUP($A49,'Annex 2 Designated EHV charges'!$A:$O,2,0))</f>
        <v/>
      </c>
      <c r="C49" s="54" t="str">
        <f>IF($A49="","",VLOOKUP($A49,'Annex 2 Designated EHV charges'!$A:$O,3,0))</f>
        <v/>
      </c>
      <c r="D49" s="54" t="str">
        <f>IF($A49="","",VLOOKUP($A49,'Annex 2 Designated EHV charges'!$A:$O,7,0))</f>
        <v/>
      </c>
      <c r="E49" s="55" t="str">
        <f>IFERROR(IF(VLOOKUP($A49,'Annex 2 Designated EHV charges'!$A:$O,9,FALSE)=0,"",VLOOKUP($A49,'Annex 2 Designated EHV charges'!$A:$O,9,FALSE)),"")</f>
        <v/>
      </c>
      <c r="F49" s="56" t="str">
        <f>IFERROR(IF(VLOOKUP($A49,'Annex 2 Designated EHV charges'!$A:$O,10,FALSE)=0,"",VLOOKUP($A49,'Annex 2 Designated EHV charges'!$A:$O,10,FALSE)),"")</f>
        <v/>
      </c>
      <c r="G49" s="56" t="str">
        <f>IFERROR(IF(VLOOKUP($A49,'Annex 2 Designated EHV charges'!$A:$O,11,FALSE)=0,"",VLOOKUP($A49,'Annex 2 Designated EHV charges'!$A:$O,11,FALSE)),"")</f>
        <v/>
      </c>
      <c r="H49" s="46" t="str">
        <f>IFERROR(IF(VLOOKUP($A49,'Annex 2 Designated EHV charges'!$A:$O,12,FALSE)=0,"",VLOOKUP($A49,'Annex 2 Designated EHV charges'!$A:$O,12,FALSE)),"")</f>
        <v/>
      </c>
    </row>
    <row r="50" spans="1:8" x14ac:dyDescent="0.2">
      <c r="A50" s="46" t="str" cm="1">
        <f t="array" ref="A50">IFERROR(INDEX('Annex 2 Designated EHV charges'!$A$10:$A$43, MATCH(0, IF(ISBLANK('Annex 2 Designated EHV charges'!$A$10:$A$43),1, COUNTIF(A$4:$A49, 'Annex 2 Designated EHV charges'!$A$10:$A$43)), 0)),"")</f>
        <v/>
      </c>
      <c r="B50" s="46" t="str">
        <f>IF($A50="","",VLOOKUP($A50,'Annex 2 Designated EHV charges'!$A:$O,2,0))</f>
        <v/>
      </c>
      <c r="C50" s="54" t="str">
        <f>IF($A50="","",VLOOKUP($A50,'Annex 2 Designated EHV charges'!$A:$O,3,0))</f>
        <v/>
      </c>
      <c r="D50" s="54" t="str">
        <f>IF($A50="","",VLOOKUP($A50,'Annex 2 Designated EHV charges'!$A:$O,7,0))</f>
        <v/>
      </c>
      <c r="E50" s="55" t="str">
        <f>IFERROR(IF(VLOOKUP($A50,'Annex 2 Designated EHV charges'!$A:$O,9,FALSE)=0,"",VLOOKUP($A50,'Annex 2 Designated EHV charges'!$A:$O,9,FALSE)),"")</f>
        <v/>
      </c>
      <c r="F50" s="56" t="str">
        <f>IFERROR(IF(VLOOKUP($A50,'Annex 2 Designated EHV charges'!$A:$O,10,FALSE)=0,"",VLOOKUP($A50,'Annex 2 Designated EHV charges'!$A:$O,10,FALSE)),"")</f>
        <v/>
      </c>
      <c r="G50" s="56" t="str">
        <f>IFERROR(IF(VLOOKUP($A50,'Annex 2 Designated EHV charges'!$A:$O,11,FALSE)=0,"",VLOOKUP($A50,'Annex 2 Designated EHV charges'!$A:$O,11,FALSE)),"")</f>
        <v/>
      </c>
      <c r="H50" s="46" t="str">
        <f>IFERROR(IF(VLOOKUP($A50,'Annex 2 Designated EHV charges'!$A:$O,12,FALSE)=0,"",VLOOKUP($A50,'Annex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139"/>
  <sheetViews>
    <sheetView zoomScale="90" zoomScaleNormal="90" zoomScaleSheetLayoutView="100" workbookViewId="0">
      <selection sqref="A1:H1"/>
    </sheetView>
  </sheetViews>
  <sheetFormatPr defaultRowHeight="12.75" x14ac:dyDescent="0.2"/>
  <cols>
    <col min="1" max="1" width="14.7109375" style="46" customWidth="1"/>
    <col min="2" max="2" width="8.7109375" style="46" customWidth="1"/>
    <col min="3" max="3" width="15.7109375" style="54" bestFit="1" customWidth="1"/>
    <col min="4" max="4" width="50.7109375" style="54" customWidth="1"/>
    <col min="5" max="5" width="14.7109375" style="55" customWidth="1"/>
    <col min="6" max="7" width="14.7109375" style="56" customWidth="1"/>
    <col min="8" max="8" width="14.7109375" style="46" customWidth="1"/>
    <col min="9" max="9" width="15.5703125" style="46" customWidth="1"/>
    <col min="10" max="16384" width="9.140625" style="46"/>
  </cols>
  <sheetData>
    <row r="1" spans="1:15" ht="66.75" customHeight="1" x14ac:dyDescent="0.2">
      <c r="A1" s="241" t="s">
        <v>720</v>
      </c>
      <c r="B1" s="241"/>
      <c r="C1" s="241"/>
      <c r="D1" s="241"/>
      <c r="E1" s="241"/>
      <c r="F1" s="241"/>
      <c r="G1" s="241"/>
      <c r="H1" s="241"/>
    </row>
    <row r="2" spans="1:15" s="47" customFormat="1" ht="25.5" customHeight="1" x14ac:dyDescent="0.2">
      <c r="A2" s="232" t="str">
        <f>Overview!B4&amp; " - Effective from "&amp;Overview!D4&amp;" - "&amp;Overview!E4&amp;" Designated EHV export charges"</f>
        <v>Aidien Limited - GSP_A - Effective from 1 April 2027 - Final Designated EHV export charges</v>
      </c>
      <c r="B2" s="233"/>
      <c r="C2" s="233"/>
      <c r="D2" s="233"/>
      <c r="E2" s="233"/>
      <c r="F2" s="233"/>
      <c r="G2" s="233"/>
      <c r="H2" s="234"/>
    </row>
    <row r="3" spans="1:15" s="80" customFormat="1" ht="18" x14ac:dyDescent="0.2">
      <c r="A3" s="84"/>
      <c r="B3" s="84"/>
      <c r="C3" s="84"/>
      <c r="D3" s="85"/>
      <c r="E3" s="86"/>
      <c r="F3" s="86"/>
      <c r="G3" s="87"/>
      <c r="H3" s="87"/>
      <c r="I3" s="79"/>
      <c r="J3" s="79"/>
      <c r="K3" s="79"/>
      <c r="L3" s="79"/>
      <c r="M3" s="79"/>
      <c r="N3" s="79"/>
      <c r="O3" s="79"/>
    </row>
    <row r="4" spans="1:15" ht="60.75" customHeight="1" x14ac:dyDescent="0.2">
      <c r="A4" s="48" t="s">
        <v>47</v>
      </c>
      <c r="B4" s="49" t="s">
        <v>648</v>
      </c>
      <c r="C4" s="48" t="s">
        <v>32</v>
      </c>
      <c r="D4" s="50" t="s">
        <v>26</v>
      </c>
      <c r="E4" s="50" t="str">
        <f>'Annex 2 Designated EHV charges'!M9</f>
        <v>Export
Super Red
unit charge
(p/kWh)</v>
      </c>
      <c r="F4" s="50" t="str">
        <f>'Annex 2 Designated EHV charges'!N9</f>
        <v>Export
fixed charge
(p/day)</v>
      </c>
      <c r="G4" s="50" t="str">
        <f>'Annex 2 Designated EHV charges'!O9</f>
        <v>Export
capacity charge
(p/kVA/day)</v>
      </c>
      <c r="H4" s="50" t="str">
        <f>'Annex 2 Designated EHV charges'!P9</f>
        <v>Export
exceeded capacity charge
(p/kVA/day)</v>
      </c>
    </row>
    <row r="5" spans="1:15" x14ac:dyDescent="0.2">
      <c r="A5" s="93" t="str" cm="1">
        <f t="array" ref="A5">IFERROR(INDEX('Annex 2 Designated EHV charges'!$D$10:$D$43, MATCH(0, IF(ISBLANK('Annex 2 Designated EHV charges'!$D$10:$D$43),1, COUNTIF(A$4:$A4, 'Annex 2 Designated EHV charges'!$D$10:$D$43)), 0)),"")</f>
        <v/>
      </c>
      <c r="B5" s="92" t="str">
        <f>IF($A5="","",VLOOKUP($A5,'Annex 2 Designated EHV charges'!$D:$O,2,0))</f>
        <v/>
      </c>
      <c r="C5" s="93" t="str">
        <f>IF($A5="","",VLOOKUP($A5,'Annex 2 Designated EHV charges'!$D:$O,3,0))</f>
        <v/>
      </c>
      <c r="D5" s="92" t="str">
        <f>IF($A5="","",VLOOKUP($A5,'Annex 2 Designated EHV charges'!$D:$O,4,0))</f>
        <v/>
      </c>
      <c r="E5" s="94" t="str">
        <f>IFERROR(IF(VLOOKUP($A5,'Annex 2 Designated EHV charges'!$D:$P,10,FALSE)=0,"",VLOOKUP($A5,'Annex 2 Designated EHV charges'!$D:$P,10,FALSE)),"")</f>
        <v/>
      </c>
      <c r="F5" s="192" t="str">
        <f>IFERROR(IF(VLOOKUP($A5,'Annex 2 Designated EHV charges'!$D:$P,11,FALSE)=0,"",VLOOKUP($A5,'Annex 2 Designated EHV charges'!$D:$P,11,FALSE)),"")</f>
        <v/>
      </c>
      <c r="G5" s="192" t="str">
        <f>IFERROR(IF(VLOOKUP($A5,'Annex 2 Designated EHV charges'!$D:$P,12,FALSE)=0,"",VLOOKUP($A5,'Annex 2 Designated EHV charges'!$D:$P,12,FALSE)),"")</f>
        <v/>
      </c>
      <c r="H5" s="192" t="str">
        <f>IFERROR(IF(VLOOKUP($A5,'Annex 2 Designated EHV charges'!$D:$P,13,FALSE)=0,"",VLOOKUP($A5,'Annex 2 Designated EHV charges'!$D:$P,13,FALSE)),"")</f>
        <v/>
      </c>
    </row>
    <row r="6" spans="1:15" x14ac:dyDescent="0.2">
      <c r="A6" s="93" t="str" cm="1">
        <f t="array" ref="A6">IFERROR(INDEX('Annex 2 Designated EHV charges'!$D$10:$D$43, MATCH(0, IF(ISBLANK('Annex 2 Designated EHV charges'!$D$10:$D$43),1, COUNTIF(A$4:$A5, 'Annex 2 Designated EHV charges'!$D$10:$D$43)), 0)),"")</f>
        <v/>
      </c>
      <c r="B6" s="92" t="str">
        <f>IF($A6="","",VLOOKUP($A6,'Annex 2 Designated EHV charges'!$D:$O,2,0))</f>
        <v/>
      </c>
      <c r="C6" s="93" t="str">
        <f>IF($A6="","",VLOOKUP($A6,'Annex 2 Designated EHV charges'!$D:$O,3,0))</f>
        <v/>
      </c>
      <c r="D6" s="92" t="str">
        <f>IF($A6="","",VLOOKUP($A6,'Annex 2 Designated EHV charges'!$D:$O,4,0))</f>
        <v/>
      </c>
      <c r="E6" s="94" t="str">
        <f>IFERROR(IF(VLOOKUP($A6,'Annex 2 Designated EHV charges'!$D:$P,10,FALSE)=0,"",VLOOKUP($A6,'Annex 2 Designated EHV charges'!$D:$P,10,FALSE)),"")</f>
        <v/>
      </c>
      <c r="F6" s="192" t="str">
        <f>IFERROR(IF(VLOOKUP($A6,'Annex 2 Designated EHV charges'!$D:$P,11,FALSE)=0,"",VLOOKUP($A6,'Annex 2 Designated EHV charges'!$D:$P,11,FALSE)),"")</f>
        <v/>
      </c>
      <c r="G6" s="192" t="str">
        <f>IFERROR(IF(VLOOKUP($A6,'Annex 2 Designated EHV charges'!$D:$P,12,FALSE)=0,"",VLOOKUP($A6,'Annex 2 Designated EHV charges'!$D:$P,12,FALSE)),"")</f>
        <v/>
      </c>
      <c r="H6" s="192" t="str">
        <f>IFERROR(IF(VLOOKUP($A6,'Annex 2 Designated EHV charges'!$D:$P,13,FALSE)=0,"",VLOOKUP($A6,'Annex 2 Designated EHV charges'!$D:$P,13,FALSE)),"")</f>
        <v/>
      </c>
    </row>
    <row r="7" spans="1:15" x14ac:dyDescent="0.2">
      <c r="A7" s="54" t="str" cm="1">
        <f t="array" ref="A7">IFERROR(INDEX('Annex 2 Designated EHV charges'!$D$10:$D$43, MATCH(0, IF(ISBLANK('Annex 2 Designated EHV charges'!$D$10:$D$43),1, COUNTIF(A$4:$A6, 'Annex 2 Designated EHV charges'!$D$10:$D$43)), 0)),"")</f>
        <v/>
      </c>
      <c r="B7" s="54"/>
      <c r="E7" s="54"/>
      <c r="F7" s="54"/>
      <c r="G7" s="54"/>
      <c r="H7" s="54"/>
      <c r="I7" s="54"/>
    </row>
    <row r="8" spans="1:15" x14ac:dyDescent="0.2">
      <c r="A8" s="54" t="str" cm="1">
        <f t="array" ref="A8">IFERROR(INDEX('Annex 2 Designated EHV charges'!$D$10:$D$43, MATCH(0, IF(ISBLANK('Annex 2 Designated EHV charges'!$D$10:$D$43),1, COUNTIF(A$4:$A7, 'Annex 2 Designated EHV charges'!$D$10:$D$43)), 0)),"")</f>
        <v/>
      </c>
      <c r="B8" s="54"/>
      <c r="E8" s="54"/>
      <c r="F8" s="54"/>
      <c r="G8" s="54"/>
      <c r="H8" s="54"/>
      <c r="I8" s="54"/>
    </row>
    <row r="9" spans="1:15" x14ac:dyDescent="0.2">
      <c r="A9" s="54" t="str" cm="1">
        <f t="array" ref="A9">IFERROR(INDEX('Annex 2 Designated EHV charges'!$D$10:$D$43, MATCH(0, IF(ISBLANK('Annex 2 Designated EHV charges'!$D$10:$D$43),1, COUNTIF(A$4:$A8, 'Annex 2 Designated EHV charges'!$D$10:$D$43)), 0)),"")</f>
        <v/>
      </c>
      <c r="B9" s="54"/>
      <c r="E9" s="54"/>
      <c r="F9" s="54"/>
      <c r="G9" s="54"/>
      <c r="H9" s="54"/>
      <c r="I9" s="54"/>
    </row>
    <row r="10" spans="1:15" x14ac:dyDescent="0.2">
      <c r="A10" s="54" t="str" cm="1">
        <f t="array" ref="A10">IFERROR(INDEX('Annex 2 Designated EHV charges'!$D$10:$D$43, MATCH(0, IF(ISBLANK('Annex 2 Designated EHV charges'!$D$10:$D$43),1, COUNTIF(A$4:$A9, 'Annex 2 Designated EHV charges'!$D$10:$D$43)), 0)),"")</f>
        <v/>
      </c>
      <c r="B10" s="54"/>
      <c r="E10" s="54"/>
      <c r="F10" s="54"/>
      <c r="G10" s="54"/>
      <c r="H10" s="54"/>
      <c r="I10" s="54"/>
    </row>
    <row r="11" spans="1:15" x14ac:dyDescent="0.2">
      <c r="A11" s="54" t="str" cm="1">
        <f t="array" ref="A11">IFERROR(INDEX('Annex 2 Designated EHV charges'!$D$10:$D$43, MATCH(0, IF(ISBLANK('Annex 2 Designated EHV charges'!$D$10:$D$43),1, COUNTIF(A$4:$A10, 'Annex 2 Designated EHV charges'!$D$10:$D$43)), 0)),"")</f>
        <v/>
      </c>
      <c r="B11" s="54"/>
      <c r="E11" s="54"/>
      <c r="F11" s="54"/>
      <c r="G11" s="54"/>
      <c r="H11" s="54"/>
      <c r="I11" s="54"/>
    </row>
    <row r="12" spans="1:15" x14ac:dyDescent="0.2">
      <c r="A12" s="54" t="str" cm="1">
        <f t="array" ref="A12">IFERROR(INDEX('Annex 2 Designated EHV charges'!$D$10:$D$43, MATCH(0, IF(ISBLANK('Annex 2 Designated EHV charges'!$D$10:$D$43),1, COUNTIF(A$4:$A11, 'Annex 2 Designated EHV charges'!$D$10:$D$43)), 0)),"")</f>
        <v/>
      </c>
      <c r="B12" s="54"/>
      <c r="E12" s="54"/>
      <c r="F12" s="54"/>
      <c r="G12" s="54"/>
      <c r="H12" s="54"/>
      <c r="I12" s="54"/>
    </row>
    <row r="13" spans="1:15" x14ac:dyDescent="0.2">
      <c r="A13" s="54" t="str" cm="1">
        <f t="array" ref="A13">IFERROR(INDEX('Annex 2 Designated EHV charges'!$D$10:$D$43, MATCH(0, IF(ISBLANK('Annex 2 Designated EHV charges'!$D$10:$D$43),1, COUNTIF(A$4:$A12, 'Annex 2 Designated EHV charges'!$D$10:$D$43)), 0)),"")</f>
        <v/>
      </c>
      <c r="B13" s="54"/>
      <c r="E13" s="54"/>
      <c r="F13" s="54"/>
      <c r="G13" s="54"/>
      <c r="H13" s="54"/>
      <c r="I13" s="54"/>
    </row>
    <row r="14" spans="1:15" x14ac:dyDescent="0.2">
      <c r="A14" s="54" t="str" cm="1">
        <f t="array" ref="A14">IFERROR(INDEX('Annex 2 Designated EHV charges'!$D$10:$D$43, MATCH(0, IF(ISBLANK('Annex 2 Designated EHV charges'!$D$10:$D$43),1, COUNTIF(A$4:$A13, 'Annex 2 Designated EHV charges'!$D$10:$D$43)), 0)),"")</f>
        <v/>
      </c>
      <c r="B14" s="54"/>
      <c r="E14" s="54"/>
      <c r="F14" s="54"/>
      <c r="G14" s="54"/>
      <c r="H14" s="54"/>
      <c r="I14" s="54"/>
    </row>
    <row r="15" spans="1:15" x14ac:dyDescent="0.2">
      <c r="A15" s="54" t="str" cm="1">
        <f t="array" ref="A15">IFERROR(INDEX('Annex 2 Designated EHV charges'!$D$10:$D$43, MATCH(0, IF(ISBLANK('Annex 2 Designated EHV charges'!$D$10:$D$43),1, COUNTIF(A$4:$A14, 'Annex 2 Designated EHV charges'!$D$10:$D$43)), 0)),"")</f>
        <v/>
      </c>
      <c r="B15" s="54"/>
      <c r="E15" s="54"/>
      <c r="F15" s="54"/>
      <c r="G15" s="54"/>
      <c r="H15" s="54"/>
      <c r="I15" s="54"/>
    </row>
    <row r="16" spans="1:15" x14ac:dyDescent="0.2">
      <c r="A16" s="54" t="str" cm="1">
        <f t="array" ref="A16">IFERROR(INDEX('Annex 2 Designated EHV charges'!$D$10:$D$43, MATCH(0, IF(ISBLANK('Annex 2 Designated EHV charges'!$D$10:$D$43),1, COUNTIF(A$4:$A15, 'Annex 2 Designated EHV charges'!$D$10:$D$43)), 0)),"")</f>
        <v/>
      </c>
      <c r="B16" s="54"/>
      <c r="E16" s="54"/>
      <c r="F16" s="54"/>
      <c r="G16" s="54"/>
      <c r="H16" s="54"/>
      <c r="I16" s="54"/>
    </row>
    <row r="17" spans="1:9" x14ac:dyDescent="0.2">
      <c r="A17" s="54" t="str" cm="1">
        <f t="array" ref="A17">IFERROR(INDEX('Annex 2 Designated EHV charges'!$D$10:$D$43, MATCH(0, IF(ISBLANK('Annex 2 Designated EHV charges'!$D$10:$D$43),1, COUNTIF(A$4:$A16, 'Annex 2 Designated EHV charges'!$D$10:$D$43)), 0)),"")</f>
        <v/>
      </c>
      <c r="B17" s="54"/>
      <c r="E17" s="54"/>
      <c r="F17" s="54"/>
      <c r="G17" s="54"/>
      <c r="H17" s="54"/>
      <c r="I17" s="54"/>
    </row>
    <row r="18" spans="1:9" x14ac:dyDescent="0.2">
      <c r="A18" s="54" t="str" cm="1">
        <f t="array" ref="A18">IFERROR(INDEX('Annex 2 Designated EHV charges'!$D$10:$D$43, MATCH(0, IF(ISBLANK('Annex 2 Designated EHV charges'!$D$10:$D$43),1, COUNTIF(A$4:$A17, 'Annex 2 Designated EHV charges'!$D$10:$D$43)), 0)),"")</f>
        <v/>
      </c>
      <c r="B18" s="54"/>
      <c r="E18" s="54"/>
      <c r="F18" s="54"/>
      <c r="G18" s="54"/>
      <c r="H18" s="54"/>
      <c r="I18" s="54"/>
    </row>
    <row r="19" spans="1:9" x14ac:dyDescent="0.2">
      <c r="A19" s="54" t="str" cm="1">
        <f t="array" ref="A19">IFERROR(INDEX('Annex 2 Designated EHV charges'!$D$10:$D$43, MATCH(0, IF(ISBLANK('Annex 2 Designated EHV charges'!$D$10:$D$43),1, COUNTIF(A$4:$A18, 'Annex 2 Designated EHV charges'!$D$10:$D$43)), 0)),"")</f>
        <v/>
      </c>
      <c r="B19" s="54"/>
      <c r="E19" s="54"/>
      <c r="F19" s="54"/>
      <c r="G19" s="54"/>
      <c r="H19" s="54"/>
      <c r="I19" s="54"/>
    </row>
    <row r="20" spans="1:9" x14ac:dyDescent="0.2">
      <c r="A20" s="54" t="str" cm="1">
        <f t="array" ref="A20">IFERROR(INDEX('Annex 2 Designated EHV charges'!$D$10:$D$43, MATCH(0, IF(ISBLANK('Annex 2 Designated EHV charges'!$D$10:$D$43),1, COUNTIF(A$4:$A19, 'Annex 2 Designated EHV charges'!$D$10:$D$43)), 0)),"")</f>
        <v/>
      </c>
      <c r="B20" s="54"/>
      <c r="E20" s="54"/>
      <c r="F20" s="54"/>
      <c r="G20" s="54"/>
      <c r="H20" s="54"/>
      <c r="I20" s="54"/>
    </row>
    <row r="21" spans="1:9" x14ac:dyDescent="0.2">
      <c r="A21" s="54" t="str" cm="1">
        <f t="array" ref="A21">IFERROR(INDEX('Annex 2 Designated EHV charges'!$D$10:$D$43, MATCH(0, IF(ISBLANK('Annex 2 Designated EHV charges'!$D$10:$D$43),1, COUNTIF(A$4:$A20, 'Annex 2 Designated EHV charges'!$D$10:$D$43)), 0)),"")</f>
        <v/>
      </c>
      <c r="B21" s="54"/>
      <c r="E21" s="54"/>
      <c r="F21" s="54"/>
      <c r="G21" s="54"/>
      <c r="H21" s="54"/>
      <c r="I21" s="54"/>
    </row>
    <row r="22" spans="1:9" x14ac:dyDescent="0.2">
      <c r="A22" s="54" t="str" cm="1">
        <f t="array" ref="A22">IFERROR(INDEX('Annex 2 Designated EHV charges'!$D$10:$D$43, MATCH(0, IF(ISBLANK('Annex 2 Designated EHV charges'!$D$10:$D$43),1, COUNTIF(A$4:$A21, 'Annex 2 Designated EHV charges'!$D$10:$D$43)), 0)),"")</f>
        <v/>
      </c>
      <c r="B22" s="54"/>
      <c r="E22" s="54"/>
      <c r="F22" s="54"/>
      <c r="G22" s="54"/>
      <c r="H22" s="54"/>
      <c r="I22" s="54"/>
    </row>
    <row r="23" spans="1:9" x14ac:dyDescent="0.2">
      <c r="A23" s="54" t="str" cm="1">
        <f t="array" ref="A23">IFERROR(INDEX('Annex 2 Designated EHV charges'!$D$10:$D$43, MATCH(0, IF(ISBLANK('Annex 2 Designated EHV charges'!$D$10:$D$43),1, COUNTIF(A$4:$A22, 'Annex 2 Designated EHV charges'!$D$10:$D$43)), 0)),"")</f>
        <v/>
      </c>
      <c r="B23" s="54"/>
      <c r="E23" s="54"/>
      <c r="F23" s="54"/>
      <c r="G23" s="54"/>
      <c r="H23" s="54"/>
      <c r="I23" s="54"/>
    </row>
    <row r="24" spans="1:9" x14ac:dyDescent="0.2">
      <c r="A24" s="54" t="str" cm="1">
        <f t="array" ref="A24">IFERROR(INDEX('Annex 2 Designated EHV charges'!$D$10:$D$43, MATCH(0, IF(ISBLANK('Annex 2 Designated EHV charges'!$D$10:$D$43),1, COUNTIF(A$4:$A23, 'Annex 2 Designated EHV charges'!$D$10:$D$43)), 0)),"")</f>
        <v/>
      </c>
      <c r="B24" s="54"/>
      <c r="E24" s="54"/>
      <c r="F24" s="54"/>
      <c r="G24" s="54"/>
      <c r="H24" s="54"/>
      <c r="I24" s="54"/>
    </row>
    <row r="25" spans="1:9" x14ac:dyDescent="0.2">
      <c r="A25" s="54" t="str" cm="1">
        <f t="array" ref="A25">IFERROR(INDEX('Annex 2 Designated EHV charges'!$D$10:$D$43, MATCH(0, IF(ISBLANK('Annex 2 Designated EHV charges'!$D$10:$D$43),1, COUNTIF(A$4:$A24, 'Annex 2 Designated EHV charges'!$D$10:$D$43)), 0)),"")</f>
        <v/>
      </c>
      <c r="B25" s="54"/>
      <c r="E25" s="54"/>
      <c r="F25" s="54"/>
      <c r="G25" s="54"/>
      <c r="H25" s="54"/>
      <c r="I25" s="54"/>
    </row>
    <row r="26" spans="1:9" x14ac:dyDescent="0.2">
      <c r="A26" s="54" t="str" cm="1">
        <f t="array" ref="A26">IFERROR(INDEX('Annex 2 Designated EHV charges'!$D$10:$D$43, MATCH(0, IF(ISBLANK('Annex 2 Designated EHV charges'!$D$10:$D$43),1, COUNTIF(A$4:$A25, 'Annex 2 Designated EHV charges'!$D$10:$D$43)), 0)),"")</f>
        <v/>
      </c>
      <c r="B26" s="54"/>
      <c r="E26" s="54"/>
      <c r="F26" s="54"/>
      <c r="G26" s="54"/>
      <c r="H26" s="54"/>
      <c r="I26" s="54"/>
    </row>
    <row r="27" spans="1:9" x14ac:dyDescent="0.2">
      <c r="A27" s="54" t="str" cm="1">
        <f t="array" ref="A27">IFERROR(INDEX('Annex 2 Designated EHV charges'!$D$10:$D$43, MATCH(0, IF(ISBLANK('Annex 2 Designated EHV charges'!$D$10:$D$43),1, COUNTIF(A$4:$A26, 'Annex 2 Designated EHV charges'!$D$10:$D$43)), 0)),"")</f>
        <v/>
      </c>
      <c r="B27" s="54"/>
      <c r="E27" s="54"/>
      <c r="F27" s="54"/>
      <c r="G27" s="54"/>
      <c r="H27" s="54"/>
      <c r="I27" s="54"/>
    </row>
    <row r="28" spans="1:9" x14ac:dyDescent="0.2">
      <c r="A28" s="54" t="str" cm="1">
        <f t="array" ref="A28">IFERROR(INDEX('Annex 2 Designated EHV charges'!$D$10:$D$43, MATCH(0, IF(ISBLANK('Annex 2 Designated EHV charges'!$D$10:$D$43),1, COUNTIF(A$4:$A27, 'Annex 2 Designated EHV charges'!$D$10:$D$43)), 0)),"")</f>
        <v/>
      </c>
      <c r="B28" s="54"/>
      <c r="E28" s="54"/>
      <c r="F28" s="54"/>
      <c r="G28" s="54"/>
      <c r="H28" s="54"/>
      <c r="I28" s="54"/>
    </row>
    <row r="29" spans="1:9" x14ac:dyDescent="0.2">
      <c r="A29" s="54" t="str" cm="1">
        <f t="array" ref="A29">IFERROR(INDEX('Annex 2 Designated EHV charges'!$D$10:$D$43, MATCH(0, IF(ISBLANK('Annex 2 Designated EHV charges'!$D$10:$D$43),1, COUNTIF(A$4:$A28, 'Annex 2 Designated EHV charges'!$D$10:$D$43)), 0)),"")</f>
        <v/>
      </c>
      <c r="B29" s="54"/>
      <c r="E29" s="54"/>
      <c r="F29" s="54"/>
      <c r="G29" s="54"/>
      <c r="H29" s="54"/>
      <c r="I29" s="54"/>
    </row>
    <row r="30" spans="1:9" x14ac:dyDescent="0.2">
      <c r="A30" s="54" t="str" cm="1">
        <f t="array" ref="A30">IFERROR(INDEX('Annex 2 Designated EHV charges'!$D$10:$D$43, MATCH(0, IF(ISBLANK('Annex 2 Designated EHV charges'!$D$10:$D$43),1, COUNTIF(A$4:$A29, 'Annex 2 Designated EHV charges'!$D$10:$D$43)), 0)),"")</f>
        <v/>
      </c>
      <c r="B30" s="54"/>
      <c r="E30" s="54"/>
      <c r="F30" s="54"/>
      <c r="G30" s="54"/>
      <c r="H30" s="54"/>
      <c r="I30" s="54"/>
    </row>
    <row r="31" spans="1:9" x14ac:dyDescent="0.2">
      <c r="A31" s="54" t="str" cm="1">
        <f t="array" ref="A31">IFERROR(INDEX('Annex 2 Designated EHV charges'!$D$10:$D$43, MATCH(0, IF(ISBLANK('Annex 2 Designated EHV charges'!$D$10:$D$43),1, COUNTIF(A$4:$A30, 'Annex 2 Designated EHV charges'!$D$10:$D$43)), 0)),"")</f>
        <v/>
      </c>
      <c r="B31" s="54"/>
      <c r="E31" s="54"/>
      <c r="F31" s="54"/>
      <c r="G31" s="54"/>
      <c r="H31" s="54"/>
      <c r="I31" s="54"/>
    </row>
    <row r="32" spans="1:9" x14ac:dyDescent="0.2">
      <c r="A32" s="54" t="str" cm="1">
        <f t="array" ref="A32">IFERROR(INDEX('Annex 2 Designated EHV charges'!$D$10:$D$43, MATCH(0, IF(ISBLANK('Annex 2 Designated EHV charges'!$D$10:$D$43),1, COUNTIF(A$4:$A31, 'Annex 2 Designated EHV charges'!$D$10:$D$43)), 0)),"")</f>
        <v/>
      </c>
      <c r="B32" s="54"/>
      <c r="E32" s="54"/>
      <c r="F32" s="54"/>
      <c r="G32" s="54"/>
      <c r="H32" s="54"/>
      <c r="I32" s="54"/>
    </row>
    <row r="33" spans="1:9" x14ac:dyDescent="0.2">
      <c r="A33" s="54" t="str" cm="1">
        <f t="array" ref="A33">IFERROR(INDEX('Annex 2 Designated EHV charges'!$D$10:$D$43, MATCH(0, IF(ISBLANK('Annex 2 Designated EHV charges'!$D$10:$D$43),1, COUNTIF(A$4:$A32, 'Annex 2 Designated EHV charges'!$D$10:$D$43)), 0)),"")</f>
        <v/>
      </c>
      <c r="B33" s="54"/>
      <c r="E33" s="54"/>
      <c r="F33" s="54"/>
      <c r="G33" s="54"/>
      <c r="H33" s="54"/>
      <c r="I33" s="54"/>
    </row>
    <row r="34" spans="1:9" x14ac:dyDescent="0.2">
      <c r="A34" s="54" t="str" cm="1">
        <f t="array" ref="A34">IFERROR(INDEX('Annex 2 Designated EHV charges'!$D$10:$D$43, MATCH(0, IF(ISBLANK('Annex 2 Designated EHV charges'!$D$10:$D$43),1, COUNTIF(A$4:$A33, 'Annex 2 Designated EHV charges'!$D$10:$D$43)), 0)),"")</f>
        <v/>
      </c>
      <c r="B34" s="54"/>
      <c r="E34" s="54"/>
      <c r="F34" s="54"/>
      <c r="G34" s="54"/>
      <c r="H34" s="54"/>
      <c r="I34" s="54"/>
    </row>
    <row r="35" spans="1:9" x14ac:dyDescent="0.2">
      <c r="A35" s="54" t="str" cm="1">
        <f t="array" ref="A35">IFERROR(INDEX('Annex 2 Designated EHV charges'!$D$10:$D$43, MATCH(0, IF(ISBLANK('Annex 2 Designated EHV charges'!$D$10:$D$43),1, COUNTIF(A$4:$A34, 'Annex 2 Designated EHV charges'!$D$10:$D$43)), 0)),"")</f>
        <v/>
      </c>
      <c r="B35" s="54"/>
      <c r="E35" s="54"/>
      <c r="F35" s="54"/>
      <c r="G35" s="54"/>
      <c r="H35" s="54"/>
      <c r="I35" s="54"/>
    </row>
    <row r="36" spans="1:9" x14ac:dyDescent="0.2">
      <c r="A36" s="54" t="str" cm="1">
        <f t="array" ref="A36">IFERROR(INDEX('Annex 2 Designated EHV charges'!$D$10:$D$43, MATCH(0, IF(ISBLANK('Annex 2 Designated EHV charges'!$D$10:$D$43),1, COUNTIF(A$4:$A35, 'Annex 2 Designated EHV charges'!$D$10:$D$43)), 0)),"")</f>
        <v/>
      </c>
      <c r="B36" s="54"/>
      <c r="E36" s="54"/>
      <c r="F36" s="54"/>
      <c r="G36" s="54"/>
      <c r="H36" s="54"/>
      <c r="I36" s="54"/>
    </row>
    <row r="37" spans="1:9" x14ac:dyDescent="0.2">
      <c r="A37" s="54" t="str" cm="1">
        <f t="array" ref="A37">IFERROR(INDEX('Annex 2 Designated EHV charges'!$D$10:$D$43, MATCH(0, IF(ISBLANK('Annex 2 Designated EHV charges'!$D$10:$D$43),1, COUNTIF(A$4:$A36, 'Annex 2 Designated EHV charges'!$D$10:$D$43)), 0)),"")</f>
        <v/>
      </c>
      <c r="B37" s="54"/>
      <c r="E37" s="54"/>
      <c r="F37" s="54"/>
      <c r="G37" s="54"/>
      <c r="H37" s="54"/>
      <c r="I37" s="54"/>
    </row>
    <row r="38" spans="1:9" x14ac:dyDescent="0.2">
      <c r="A38" s="54" t="str" cm="1">
        <f t="array" ref="A38">IFERROR(INDEX('Annex 2 Designated EHV charges'!$D$10:$D$43, MATCH(0, IF(ISBLANK('Annex 2 Designated EHV charges'!$D$10:$D$43),1, COUNTIF(A$4:$A37, 'Annex 2 Designated EHV charges'!$D$10:$D$43)), 0)),"")</f>
        <v/>
      </c>
      <c r="B38" s="54"/>
      <c r="E38" s="54"/>
      <c r="F38" s="54"/>
      <c r="G38" s="54"/>
      <c r="H38" s="54"/>
      <c r="I38" s="54"/>
    </row>
    <row r="39" spans="1:9" x14ac:dyDescent="0.2">
      <c r="A39" s="54" t="str" cm="1">
        <f t="array" ref="A39">IFERROR(INDEX('Annex 2 Designated EHV charges'!$D$10:$D$43, MATCH(0, IF(ISBLANK('Annex 2 Designated EHV charges'!$D$10:$D$43),1, COUNTIF(A$4:$A38, 'Annex 2 Designated EHV charges'!$D$10:$D$43)), 0)),"")</f>
        <v/>
      </c>
      <c r="B39" s="54"/>
      <c r="E39" s="54"/>
      <c r="F39" s="54"/>
      <c r="G39" s="54"/>
      <c r="H39" s="54"/>
      <c r="I39" s="54"/>
    </row>
    <row r="40" spans="1:9" x14ac:dyDescent="0.2">
      <c r="A40" s="54" t="str" cm="1">
        <f t="array" ref="A40">IFERROR(INDEX('Annex 2 Designated EHV charges'!$D$10:$D$43, MATCH(0, IF(ISBLANK('Annex 2 Designated EHV charges'!$D$10:$D$43),1, COUNTIF(A$4:$A39, 'Annex 2 Designated EHV charges'!$D$10:$D$43)), 0)),"")</f>
        <v/>
      </c>
      <c r="B40" s="54"/>
      <c r="E40" s="54"/>
      <c r="F40" s="54"/>
      <c r="G40" s="54"/>
      <c r="H40" s="54"/>
      <c r="I40" s="54"/>
    </row>
    <row r="41" spans="1:9" x14ac:dyDescent="0.2">
      <c r="A41" s="54" t="str" cm="1">
        <f t="array" ref="A41">IFERROR(INDEX('Annex 2 Designated EHV charges'!$D$10:$D$43, MATCH(0, IF(ISBLANK('Annex 2 Designated EHV charges'!$D$10:$D$43),1, COUNTIF(A$4:$A40, 'Annex 2 Designated EHV charges'!$D$10:$D$43)), 0)),"")</f>
        <v/>
      </c>
      <c r="B41" s="54"/>
      <c r="E41" s="54"/>
      <c r="F41" s="54"/>
      <c r="G41" s="54"/>
      <c r="H41" s="54"/>
      <c r="I41" s="54"/>
    </row>
    <row r="42" spans="1:9" x14ac:dyDescent="0.2">
      <c r="A42" s="54" t="str" cm="1">
        <f t="array" ref="A42">IFERROR(INDEX('Annex 2 Designated EHV charges'!$D$10:$D$43, MATCH(0, IF(ISBLANK('Annex 2 Designated EHV charges'!$D$10:$D$43),1, COUNTIF(A$4:$A41, 'Annex 2 Designated EHV charges'!$D$10:$D$43)), 0)),"")</f>
        <v/>
      </c>
      <c r="B42" s="54"/>
      <c r="E42" s="54"/>
      <c r="F42" s="54"/>
      <c r="G42" s="54"/>
      <c r="H42" s="54"/>
      <c r="I42" s="54"/>
    </row>
    <row r="43" spans="1:9" x14ac:dyDescent="0.2">
      <c r="A43" s="54" t="str" cm="1">
        <f t="array" ref="A43">IFERROR(INDEX('Annex 2 Designated EHV charges'!$D$10:$D$43, MATCH(0, IF(ISBLANK('Annex 2 Designated EHV charges'!$D$10:$D$43),1, COUNTIF(A$4:$A42, 'Annex 2 Designated EHV charges'!$D$10:$D$43)), 0)),"")</f>
        <v/>
      </c>
      <c r="B43" s="54"/>
      <c r="E43" s="54"/>
      <c r="F43" s="54"/>
      <c r="G43" s="54"/>
      <c r="H43" s="54"/>
      <c r="I43" s="54"/>
    </row>
    <row r="44" spans="1:9" x14ac:dyDescent="0.2">
      <c r="A44" s="54" t="str" cm="1">
        <f t="array" ref="A44">IFERROR(INDEX('Annex 2 Designated EHV charges'!$D$10:$D$43, MATCH(0, IF(ISBLANK('Annex 2 Designated EHV charges'!$D$10:$D$43),1, COUNTIF(A$4:$A43, 'Annex 2 Designated EHV charges'!$D$10:$D$43)), 0)),"")</f>
        <v/>
      </c>
      <c r="B44" s="54"/>
      <c r="E44" s="54"/>
      <c r="F44" s="54"/>
      <c r="G44" s="54"/>
      <c r="H44" s="54"/>
      <c r="I44" s="54"/>
    </row>
    <row r="45" spans="1:9" x14ac:dyDescent="0.2">
      <c r="A45" s="54" t="str" cm="1">
        <f t="array" ref="A45">IFERROR(INDEX('Annex 2 Designated EHV charges'!$D$10:$D$43, MATCH(0, IF(ISBLANK('Annex 2 Designated EHV charges'!$D$10:$D$43),1, COUNTIF(A$4:$A44, 'Annex 2 Designated EHV charges'!$D$10:$D$43)), 0)),"")</f>
        <v/>
      </c>
      <c r="B45" s="54"/>
      <c r="E45" s="54"/>
      <c r="F45" s="54"/>
      <c r="G45" s="54"/>
      <c r="H45" s="54"/>
      <c r="I45" s="54"/>
    </row>
    <row r="46" spans="1:9" x14ac:dyDescent="0.2">
      <c r="A46" s="54" t="str" cm="1">
        <f t="array" ref="A46">IFERROR(INDEX('Annex 2 Designated EHV charges'!$D$10:$D$43, MATCH(0, IF(ISBLANK('Annex 2 Designated EHV charges'!$D$10:$D$43),1, COUNTIF(A$4:$A45, 'Annex 2 Designated EHV charges'!$D$10:$D$43)), 0)),"")</f>
        <v/>
      </c>
      <c r="B46" s="54"/>
      <c r="E46" s="54"/>
      <c r="F46" s="54"/>
      <c r="G46" s="54"/>
      <c r="H46" s="54"/>
      <c r="I46" s="54"/>
    </row>
    <row r="47" spans="1:9" x14ac:dyDescent="0.2">
      <c r="A47" s="54" t="str" cm="1">
        <f t="array" ref="A47">IFERROR(INDEX('Annex 2 Designated EHV charges'!$D$10:$D$43, MATCH(0, IF(ISBLANK('Annex 2 Designated EHV charges'!$D$10:$D$43),1, COUNTIF(A$4:$A46, 'Annex 2 Designated EHV charges'!$D$10:$D$43)), 0)),"")</f>
        <v/>
      </c>
      <c r="B47" s="54"/>
      <c r="E47" s="54"/>
      <c r="F47" s="54"/>
      <c r="G47" s="54"/>
      <c r="H47" s="54"/>
      <c r="I47" s="54"/>
    </row>
    <row r="48" spans="1:9" x14ac:dyDescent="0.2">
      <c r="A48" s="54" t="str" cm="1">
        <f t="array" ref="A48">IFERROR(INDEX('Annex 2 Designated EHV charges'!$D$10:$D$43, MATCH(0, IF(ISBLANK('Annex 2 Designated EHV charges'!$D$10:$D$43),1, COUNTIF(A$4:$A47, 'Annex 2 Designated EHV charges'!$D$10:$D$43)), 0)),"")</f>
        <v/>
      </c>
      <c r="B48" s="54"/>
      <c r="E48" s="54"/>
      <c r="F48" s="54"/>
      <c r="G48" s="54"/>
      <c r="H48" s="54"/>
      <c r="I48" s="54"/>
    </row>
    <row r="49" spans="1:9" x14ac:dyDescent="0.2">
      <c r="A49" s="54" t="str" cm="1">
        <f t="array" ref="A49">IFERROR(INDEX('Annex 2 Designated EHV charges'!$D$10:$D$43, MATCH(0, IF(ISBLANK('Annex 2 Designated EHV charges'!$D$10:$D$43),1, COUNTIF(A$4:$A48, 'Annex 2 Designated EHV charges'!$D$10:$D$43)), 0)),"")</f>
        <v/>
      </c>
      <c r="B49" s="54"/>
      <c r="E49" s="54"/>
      <c r="F49" s="54"/>
      <c r="G49" s="54"/>
      <c r="H49" s="54"/>
      <c r="I49" s="54"/>
    </row>
    <row r="50" spans="1:9" x14ac:dyDescent="0.2">
      <c r="A50" s="54" t="str" cm="1">
        <f t="array" ref="A50">IFERROR(INDEX('Annex 2 Designated EHV charges'!$D$10:$D$43, MATCH(0, IF(ISBLANK('Annex 2 Designated EHV charges'!$D$10:$D$43),1, COUNTIF(A$4:$A49, 'Annex 2 Designated EHV charges'!$D$10:$D$43)), 0)),"")</f>
        <v/>
      </c>
      <c r="B50" s="54"/>
      <c r="E50" s="54"/>
      <c r="F50" s="54"/>
      <c r="G50" s="54"/>
      <c r="H50" s="54"/>
      <c r="I50" s="54"/>
    </row>
    <row r="51" spans="1:9" x14ac:dyDescent="0.2">
      <c r="A51" s="54" t="str" cm="1">
        <f t="array" ref="A51">IFERROR(INDEX('Annex 2 Designated EHV charges'!$D$10:$D$43, MATCH(0, IF(ISBLANK('Annex 2 Designated EHV charges'!$D$10:$D$43),1, COUNTIF(A$4:$A50, 'Annex 2 Designated EHV charges'!$D$10:$D$43)), 0)),"")</f>
        <v/>
      </c>
      <c r="B51" s="54"/>
      <c r="E51" s="54"/>
      <c r="F51" s="54"/>
      <c r="G51" s="54"/>
      <c r="H51" s="54"/>
      <c r="I51" s="54"/>
    </row>
    <row r="52" spans="1:9" x14ac:dyDescent="0.2">
      <c r="A52" s="54" t="str" cm="1">
        <f t="array" ref="A52">IFERROR(INDEX('Annex 2 Designated EHV charges'!$D$10:$D$43, MATCH(0, IF(ISBLANK('Annex 2 Designated EHV charges'!$D$10:$D$43),1, COUNTIF(A$4:$A51, 'Annex 2 Designated EHV charges'!$D$10:$D$43)), 0)),"")</f>
        <v/>
      </c>
      <c r="B52" s="54"/>
      <c r="E52" s="54"/>
      <c r="F52" s="54"/>
      <c r="G52" s="54"/>
      <c r="H52" s="54"/>
      <c r="I52" s="54"/>
    </row>
    <row r="53" spans="1:9" x14ac:dyDescent="0.2">
      <c r="A53" s="54" t="str" cm="1">
        <f t="array" ref="A53">IFERROR(INDEX('Annex 2 Designated EHV charges'!$D$10:$D$43, MATCH(0, IF(ISBLANK('Annex 2 Designated EHV charges'!$D$10:$D$43),1, COUNTIF(A$4:$A52, 'Annex 2 Designated EHV charges'!$D$10:$D$43)), 0)),"")</f>
        <v/>
      </c>
      <c r="B53" s="54"/>
      <c r="E53" s="54"/>
      <c r="F53" s="54"/>
      <c r="G53" s="54"/>
      <c r="H53" s="54"/>
      <c r="I53" s="54"/>
    </row>
    <row r="54" spans="1:9" x14ac:dyDescent="0.2">
      <c r="A54" s="54" t="str" cm="1">
        <f t="array" ref="A54">IFERROR(INDEX('Annex 2 Designated EHV charges'!$D$10:$D$43, MATCH(0, IF(ISBLANK('Annex 2 Designated EHV charges'!$D$10:$D$43),1, COUNTIF(A$4:$A53, 'Annex 2 Designated EHV charges'!$D$10:$D$43)), 0)),"")</f>
        <v/>
      </c>
      <c r="B54" s="54"/>
      <c r="E54" s="54"/>
      <c r="F54" s="54"/>
      <c r="G54" s="54"/>
      <c r="H54" s="54"/>
      <c r="I54" s="54"/>
    </row>
    <row r="55" spans="1:9" x14ac:dyDescent="0.2">
      <c r="A55" s="54" t="str" cm="1">
        <f t="array" ref="A55">IFERROR(INDEX('Annex 2 Designated EHV charges'!$D$10:$D$43, MATCH(0, IF(ISBLANK('Annex 2 Designated EHV charges'!$D$10:$D$43),1, COUNTIF(A$4:$A54, 'Annex 2 Designated EHV charges'!$D$10:$D$43)), 0)),"")</f>
        <v/>
      </c>
      <c r="B55" s="54"/>
      <c r="E55" s="54"/>
      <c r="F55" s="54"/>
      <c r="G55" s="54"/>
      <c r="H55" s="54"/>
      <c r="I55" s="54"/>
    </row>
    <row r="56" spans="1:9" x14ac:dyDescent="0.2">
      <c r="A56" s="54" t="str" cm="1">
        <f t="array" ref="A56">IFERROR(INDEX('Annex 2 Designated EHV charges'!$D$10:$D$43, MATCH(0, IF(ISBLANK('Annex 2 Designated EHV charges'!$D$10:$D$43),1, COUNTIF(A$4:$A55, 'Annex 2 Designated EHV charges'!$D$10:$D$43)), 0)),"")</f>
        <v/>
      </c>
      <c r="B56" s="54"/>
      <c r="E56" s="54"/>
      <c r="F56" s="54"/>
      <c r="G56" s="54"/>
      <c r="H56" s="54"/>
      <c r="I56" s="54"/>
    </row>
    <row r="57" spans="1:9" x14ac:dyDescent="0.2">
      <c r="A57" s="54" t="str" cm="1">
        <f t="array" ref="A57">IFERROR(INDEX('Annex 2 Designated EHV charges'!$D$10:$D$43, MATCH(0, IF(ISBLANK('Annex 2 Designated EHV charges'!$D$10:$D$43),1, COUNTIF(A$4:$A56, 'Annex 2 Designated EHV charges'!$D$10:$D$43)), 0)),"")</f>
        <v/>
      </c>
      <c r="B57" s="54"/>
      <c r="E57" s="54"/>
      <c r="F57" s="54"/>
      <c r="G57" s="54"/>
      <c r="H57" s="54"/>
      <c r="I57" s="54"/>
    </row>
    <row r="58" spans="1:9" x14ac:dyDescent="0.2">
      <c r="A58" s="54" t="str" cm="1">
        <f t="array" ref="A58">IFERROR(INDEX('Annex 2 Designated EHV charges'!$D$10:$D$43, MATCH(0, IF(ISBLANK('Annex 2 Designated EHV charges'!$D$10:$D$43),1, COUNTIF(A$4:$A57, 'Annex 2 Designated EHV charges'!$D$10:$D$43)), 0)),"")</f>
        <v/>
      </c>
      <c r="B58" s="54"/>
      <c r="E58" s="54"/>
      <c r="F58" s="54"/>
      <c r="G58" s="54"/>
      <c r="H58" s="54"/>
      <c r="I58" s="54"/>
    </row>
    <row r="59" spans="1:9" x14ac:dyDescent="0.2">
      <c r="A59" s="54" t="str" cm="1">
        <f t="array" ref="A59">IFERROR(INDEX('Annex 2 Designated EHV charges'!$D$10:$D$43, MATCH(0, IF(ISBLANK('Annex 2 Designated EHV charges'!$D$10:$D$43),1, COUNTIF(A$4:$A58, 'Annex 2 Designated EHV charges'!$D$10:$D$43)), 0)),"")</f>
        <v/>
      </c>
      <c r="B59" s="54"/>
      <c r="E59" s="54"/>
      <c r="F59" s="54"/>
      <c r="G59" s="54"/>
      <c r="H59" s="54"/>
      <c r="I59" s="54"/>
    </row>
    <row r="60" spans="1:9" x14ac:dyDescent="0.2">
      <c r="A60" s="54" t="str" cm="1">
        <f t="array" ref="A60">IFERROR(INDEX('Annex 2 Designated EHV charges'!$D$10:$D$43, MATCH(0, IF(ISBLANK('Annex 2 Designated EHV charges'!$D$10:$D$43),1, COUNTIF(A$4:$A59, 'Annex 2 Designated EHV charges'!$D$10:$D$43)), 0)),"")</f>
        <v/>
      </c>
      <c r="B60" s="54"/>
      <c r="E60" s="54"/>
      <c r="F60" s="54"/>
      <c r="G60" s="54"/>
      <c r="H60" s="54"/>
      <c r="I60" s="54"/>
    </row>
    <row r="61" spans="1:9" x14ac:dyDescent="0.2">
      <c r="A61" s="54" t="str" cm="1">
        <f t="array" ref="A61">IFERROR(INDEX('Annex 2 Designated EHV charges'!$D$10:$D$43, MATCH(0, IF(ISBLANK('Annex 2 Designated EHV charges'!$D$10:$D$43),1, COUNTIF(A$4:$A60, 'Annex 2 Designated EHV charges'!$D$10:$D$43)), 0)),"")</f>
        <v/>
      </c>
      <c r="B61" s="54"/>
      <c r="E61" s="54"/>
      <c r="F61" s="54"/>
      <c r="G61" s="54"/>
      <c r="H61" s="54"/>
      <c r="I61" s="54"/>
    </row>
    <row r="62" spans="1:9" x14ac:dyDescent="0.2">
      <c r="A62" s="54" t="str" cm="1">
        <f t="array" ref="A62">IFERROR(INDEX('Annex 2 Designated EHV charges'!$D$10:$D$43, MATCH(0, IF(ISBLANK('Annex 2 Designated EHV charges'!$D$10:$D$43),1, COUNTIF(A$4:$A61, 'Annex 2 Designated EHV charges'!$D$10:$D$43)), 0)),"")</f>
        <v/>
      </c>
      <c r="B62" s="54"/>
      <c r="E62" s="54"/>
      <c r="F62" s="54"/>
      <c r="G62" s="54"/>
      <c r="H62" s="54"/>
      <c r="I62" s="54"/>
    </row>
    <row r="63" spans="1:9" x14ac:dyDescent="0.2">
      <c r="A63" s="54" t="str" cm="1">
        <f t="array" ref="A63">IFERROR(INDEX('Annex 2 Designated EHV charges'!$D$10:$D$43, MATCH(0, IF(ISBLANK('Annex 2 Designated EHV charges'!$D$10:$D$43),1, COUNTIF(A$4:$A62, 'Annex 2 Designated EHV charges'!$D$10:$D$43)), 0)),"")</f>
        <v/>
      </c>
      <c r="B63" s="54"/>
      <c r="E63" s="54"/>
      <c r="F63" s="54"/>
      <c r="G63" s="54"/>
      <c r="H63" s="54"/>
      <c r="I63" s="54"/>
    </row>
    <row r="64" spans="1:9" x14ac:dyDescent="0.2">
      <c r="A64" s="54" t="str" cm="1">
        <f t="array" ref="A64">IFERROR(INDEX('Annex 2 Designated EHV charges'!$D$10:$D$43, MATCH(0, IF(ISBLANK('Annex 2 Designated EHV charges'!$D$10:$D$43),1, COUNTIF(A$4:$A63, 'Annex 2 Designated EHV charges'!$D$10:$D$43)), 0)),"")</f>
        <v/>
      </c>
      <c r="B64" s="54"/>
      <c r="E64" s="54"/>
      <c r="F64" s="54"/>
      <c r="G64" s="54"/>
      <c r="H64" s="54"/>
      <c r="I64" s="54"/>
    </row>
    <row r="65" spans="1:9" x14ac:dyDescent="0.2">
      <c r="A65" s="54" t="str" cm="1">
        <f t="array" ref="A65">IFERROR(INDEX('Annex 2 Designated EHV charges'!$D$10:$D$43, MATCH(0, IF(ISBLANK('Annex 2 Designated EHV charges'!$D$10:$D$43),1, COUNTIF(A$4:$A64, 'Annex 2 Designated EHV charges'!$D$10:$D$43)), 0)),"")</f>
        <v/>
      </c>
      <c r="B65" s="54"/>
      <c r="E65" s="54"/>
      <c r="F65" s="54"/>
      <c r="G65" s="54"/>
      <c r="H65" s="54"/>
      <c r="I65" s="54"/>
    </row>
    <row r="66" spans="1:9" x14ac:dyDescent="0.2">
      <c r="A66" s="54" t="str" cm="1">
        <f t="array" ref="A66">IFERROR(INDEX('Annex 2 Designated EHV charges'!$D$10:$D$43, MATCH(0, IF(ISBLANK('Annex 2 Designated EHV charges'!$D$10:$D$43),1, COUNTIF(A$4:$A65, 'Annex 2 Designated EHV charges'!$D$10:$D$43)), 0)),"")</f>
        <v/>
      </c>
      <c r="B66" s="54"/>
      <c r="E66" s="54"/>
      <c r="F66" s="54"/>
      <c r="G66" s="54"/>
      <c r="H66" s="54"/>
      <c r="I66" s="54"/>
    </row>
    <row r="67" spans="1:9" x14ac:dyDescent="0.2">
      <c r="A67" s="54" t="str" cm="1">
        <f t="array" ref="A67">IFERROR(INDEX('Annex 2 Designated EHV charges'!$D$10:$D$43, MATCH(0, IF(ISBLANK('Annex 2 Designated EHV charges'!$D$10:$D$43),1, COUNTIF(A$4:$A66, 'Annex 2 Designated EHV charges'!$D$10:$D$43)), 0)),"")</f>
        <v/>
      </c>
      <c r="B67" s="54"/>
      <c r="E67" s="54"/>
      <c r="F67" s="54"/>
      <c r="G67" s="54"/>
      <c r="H67" s="54"/>
      <c r="I67" s="54"/>
    </row>
    <row r="68" spans="1:9" x14ac:dyDescent="0.2">
      <c r="A68" s="54" t="str" cm="1">
        <f t="array" ref="A68">IFERROR(INDEX('Annex 2 Designated EHV charges'!$D$10:$D$43, MATCH(0, IF(ISBLANK('Annex 2 Designated EHV charges'!$D$10:$D$43),1, COUNTIF(A$4:$A67, 'Annex 2 Designated EHV charges'!$D$10:$D$43)), 0)),"")</f>
        <v/>
      </c>
      <c r="B68" s="54"/>
      <c r="E68" s="54"/>
      <c r="F68" s="54"/>
      <c r="G68" s="54"/>
      <c r="H68" s="54"/>
      <c r="I68" s="54"/>
    </row>
    <row r="69" spans="1:9" x14ac:dyDescent="0.2">
      <c r="A69" s="54" t="str" cm="1">
        <f t="array" ref="A69">IFERROR(INDEX('Annex 2 Designated EHV charges'!$D$10:$D$43, MATCH(0, IF(ISBLANK('Annex 2 Designated EHV charges'!$D$10:$D$43),1, COUNTIF(A$4:$A68, 'Annex 2 Designated EHV charges'!$D$10:$D$43)), 0)),"")</f>
        <v/>
      </c>
      <c r="B69" s="54"/>
      <c r="E69" s="54"/>
      <c r="F69" s="54"/>
      <c r="G69" s="54"/>
      <c r="H69" s="54"/>
      <c r="I69" s="54"/>
    </row>
    <row r="70" spans="1:9" x14ac:dyDescent="0.2">
      <c r="A70" s="54" t="str" cm="1">
        <f t="array" ref="A70">IFERROR(INDEX('Annex 2 Designated EHV charges'!$D$10:$D$43, MATCH(0, IF(ISBLANK('Annex 2 Designated EHV charges'!$D$10:$D$43),1, COUNTIF(A$4:$A69, 'Annex 2 Designated EHV charges'!$D$10:$D$43)), 0)),"")</f>
        <v/>
      </c>
      <c r="B70" s="54"/>
      <c r="E70" s="54"/>
      <c r="F70" s="54"/>
      <c r="G70" s="54"/>
      <c r="H70" s="54"/>
      <c r="I70" s="54"/>
    </row>
    <row r="71" spans="1:9" x14ac:dyDescent="0.2">
      <c r="A71" s="54" t="str" cm="1">
        <f t="array" ref="A71">IFERROR(INDEX('Annex 2 Designated EHV charges'!$D$10:$D$43, MATCH(0, IF(ISBLANK('Annex 2 Designated EHV charges'!$D$10:$D$43),1, COUNTIF(A$4:$A70, 'Annex 2 Designated EHV charges'!$D$10:$D$43)), 0)),"")</f>
        <v/>
      </c>
      <c r="B71" s="54"/>
      <c r="E71" s="54"/>
      <c r="F71" s="54"/>
      <c r="G71" s="54"/>
      <c r="H71" s="54"/>
      <c r="I71" s="54"/>
    </row>
    <row r="72" spans="1:9" x14ac:dyDescent="0.2">
      <c r="A72" s="54" t="str" cm="1">
        <f t="array" ref="A72">IFERROR(INDEX('Annex 2 Designated EHV charges'!$D$10:$D$43, MATCH(0, IF(ISBLANK('Annex 2 Designated EHV charges'!$D$10:$D$43),1, COUNTIF(A$4:$A71, 'Annex 2 Designated EHV charges'!$D$10:$D$43)), 0)),"")</f>
        <v/>
      </c>
      <c r="B72" s="54"/>
      <c r="E72" s="54"/>
      <c r="F72" s="54"/>
      <c r="G72" s="54"/>
      <c r="H72" s="54"/>
      <c r="I72" s="54"/>
    </row>
    <row r="73" spans="1:9" x14ac:dyDescent="0.2">
      <c r="A73" s="54" t="str" cm="1">
        <f t="array" ref="A73">IFERROR(INDEX('Annex 2 Designated EHV charges'!$D$10:$D$43, MATCH(0, IF(ISBLANK('Annex 2 Designated EHV charges'!$D$10:$D$43),1, COUNTIF(A$4:$A72, 'Annex 2 Designated EHV charges'!$D$10:$D$43)), 0)),"")</f>
        <v/>
      </c>
      <c r="B73" s="54"/>
      <c r="E73" s="54"/>
      <c r="F73" s="54"/>
      <c r="G73" s="54"/>
      <c r="H73" s="54"/>
      <c r="I73" s="54"/>
    </row>
    <row r="74" spans="1:9" x14ac:dyDescent="0.2">
      <c r="A74" s="54" t="str" cm="1">
        <f t="array" ref="A74">IFERROR(INDEX('Annex 2 Designated EHV charges'!$D$10:$D$43, MATCH(0, IF(ISBLANK('Annex 2 Designated EHV charges'!$D$10:$D$43),1, COUNTIF(A$4:$A73, 'Annex 2 Designated EHV charges'!$D$10:$D$43)), 0)),"")</f>
        <v/>
      </c>
      <c r="B74" s="54"/>
      <c r="E74" s="54"/>
      <c r="F74" s="54"/>
      <c r="G74" s="54"/>
      <c r="H74" s="54"/>
      <c r="I74" s="54"/>
    </row>
    <row r="75" spans="1:9" x14ac:dyDescent="0.2">
      <c r="A75" s="54" t="str" cm="1">
        <f t="array" ref="A75">IFERROR(INDEX('Annex 2 Designated EHV charges'!$D$10:$D$43, MATCH(0, IF(ISBLANK('Annex 2 Designated EHV charges'!$D$10:$D$43),1, COUNTIF(A$4:$A74, 'Annex 2 Designated EHV charges'!$D$10:$D$43)), 0)),"")</f>
        <v/>
      </c>
      <c r="B75" s="54"/>
      <c r="E75" s="54"/>
      <c r="F75" s="54"/>
      <c r="G75" s="54"/>
      <c r="H75" s="54"/>
      <c r="I75" s="54"/>
    </row>
    <row r="76" spans="1:9" x14ac:dyDescent="0.2">
      <c r="A76" s="54" t="str" cm="1">
        <f t="array" ref="A76">IFERROR(INDEX('Annex 2 Designated EHV charges'!$D$10:$D$43, MATCH(0, IF(ISBLANK('Annex 2 Designated EHV charges'!$D$10:$D$43),1, COUNTIF(A$4:$A75, 'Annex 2 Designated EHV charges'!$D$10:$D$43)), 0)),"")</f>
        <v/>
      </c>
      <c r="B76" s="54"/>
      <c r="E76" s="54"/>
      <c r="F76" s="54"/>
      <c r="G76" s="54"/>
      <c r="H76" s="54"/>
      <c r="I76" s="54"/>
    </row>
    <row r="77" spans="1:9" x14ac:dyDescent="0.2">
      <c r="A77" s="54" t="str" cm="1">
        <f t="array" ref="A77">IFERROR(INDEX('Annex 2 Designated EHV charges'!$D$10:$D$43, MATCH(0, IF(ISBLANK('Annex 2 Designated EHV charges'!$D$10:$D$43),1, COUNTIF(A$4:$A76, 'Annex 2 Designated EHV charges'!$D$10:$D$43)), 0)),"")</f>
        <v/>
      </c>
      <c r="B77" s="54"/>
      <c r="E77" s="54"/>
      <c r="F77" s="54"/>
      <c r="G77" s="54"/>
      <c r="H77" s="54"/>
      <c r="I77" s="54"/>
    </row>
    <row r="78" spans="1:9" x14ac:dyDescent="0.2">
      <c r="A78" s="54" t="str" cm="1">
        <f t="array" ref="A78">IFERROR(INDEX('Annex 2 Designated EHV charges'!$D$10:$D$43, MATCH(0, IF(ISBLANK('Annex 2 Designated EHV charges'!$D$10:$D$43),1, COUNTIF(A$4:$A77, 'Annex 2 Designated EHV charges'!$D$10:$D$43)), 0)),"")</f>
        <v/>
      </c>
      <c r="B78" s="54"/>
      <c r="E78" s="54"/>
      <c r="F78" s="54"/>
      <c r="G78" s="54"/>
      <c r="H78" s="54"/>
      <c r="I78" s="54"/>
    </row>
    <row r="79" spans="1:9" x14ac:dyDescent="0.2">
      <c r="A79" s="54" t="str" cm="1">
        <f t="array" ref="A79">IFERROR(INDEX('Annex 2 Designated EHV charges'!$D$10:$D$43, MATCH(0, IF(ISBLANK('Annex 2 Designated EHV charges'!$D$10:$D$43),1, COUNTIF(A$4:$A78, 'Annex 2 Designated EHV charges'!$D$10:$D$43)), 0)),"")</f>
        <v/>
      </c>
      <c r="B79" s="54"/>
      <c r="E79" s="54"/>
      <c r="F79" s="54"/>
      <c r="G79" s="54"/>
      <c r="H79" s="54"/>
      <c r="I79" s="54"/>
    </row>
    <row r="80" spans="1:9" x14ac:dyDescent="0.2">
      <c r="A80" s="54" t="str" cm="1">
        <f t="array" ref="A80">IFERROR(INDEX('Annex 2 Designated EHV charges'!$D$10:$D$43, MATCH(0, IF(ISBLANK('Annex 2 Designated EHV charges'!$D$10:$D$43),1, COUNTIF(A$4:$A79, 'Annex 2 Designated EHV charges'!$D$10:$D$43)), 0)),"")</f>
        <v/>
      </c>
      <c r="B80" s="54"/>
      <c r="E80" s="54"/>
      <c r="F80" s="54"/>
      <c r="G80" s="54"/>
      <c r="H80" s="54"/>
      <c r="I80" s="54"/>
    </row>
    <row r="81" spans="1:9" x14ac:dyDescent="0.2">
      <c r="A81" s="54" t="str" cm="1">
        <f t="array" ref="A81">IFERROR(INDEX('Annex 2 Designated EHV charges'!$D$10:$D$43, MATCH(0, IF(ISBLANK('Annex 2 Designated EHV charges'!$D$10:$D$43),1, COUNTIF(A$4:$A80, 'Annex 2 Designated EHV charges'!$D$10:$D$43)), 0)),"")</f>
        <v/>
      </c>
      <c r="B81" s="54"/>
      <c r="E81" s="54"/>
      <c r="F81" s="54"/>
      <c r="G81" s="54"/>
      <c r="H81" s="54"/>
      <c r="I81" s="54"/>
    </row>
    <row r="82" spans="1:9" x14ac:dyDescent="0.2">
      <c r="A82" s="54" t="str" cm="1">
        <f t="array" ref="A82">IFERROR(INDEX('Annex 2 Designated EHV charges'!$D$10:$D$43, MATCH(0, IF(ISBLANK('Annex 2 Designated EHV charges'!$D$10:$D$43),1, COUNTIF(A$4:$A81, 'Annex 2 Designated EHV charges'!$D$10:$D$43)), 0)),"")</f>
        <v/>
      </c>
      <c r="B82" s="54"/>
      <c r="E82" s="54"/>
      <c r="F82" s="54"/>
      <c r="G82" s="54"/>
      <c r="H82" s="54"/>
      <c r="I82" s="54"/>
    </row>
    <row r="83" spans="1:9" x14ac:dyDescent="0.2">
      <c r="A83" s="54" t="str" cm="1">
        <f t="array" ref="A83">IFERROR(INDEX('Annex 2 Designated EHV charges'!$D$10:$D$43, MATCH(0, IF(ISBLANK('Annex 2 Designated EHV charges'!$D$10:$D$43),1, COUNTIF(A$4:$A82, 'Annex 2 Designated EHV charges'!$D$10:$D$43)), 0)),"")</f>
        <v/>
      </c>
      <c r="B83" s="54"/>
      <c r="E83" s="54"/>
      <c r="F83" s="54"/>
      <c r="G83" s="54"/>
      <c r="H83" s="54"/>
      <c r="I83" s="54"/>
    </row>
    <row r="84" spans="1:9" x14ac:dyDescent="0.2">
      <c r="A84" s="54" t="str" cm="1">
        <f t="array" ref="A84">IFERROR(INDEX('Annex 2 Designated EHV charges'!$D$10:$D$43, MATCH(0, IF(ISBLANK('Annex 2 Designated EHV charges'!$D$10:$D$43),1, COUNTIF(A$4:$A83, 'Annex 2 Designated EHV charges'!$D$10:$D$43)), 0)),"")</f>
        <v/>
      </c>
      <c r="B84" s="54"/>
      <c r="E84" s="54"/>
      <c r="F84" s="54"/>
      <c r="G84" s="54"/>
      <c r="H84" s="54"/>
      <c r="I84" s="54"/>
    </row>
    <row r="85" spans="1:9" x14ac:dyDescent="0.2">
      <c r="A85" s="54" t="str" cm="1">
        <f t="array" ref="A85">IFERROR(INDEX('Annex 2 Designated EHV charges'!$D$10:$D$43, MATCH(0, IF(ISBLANK('Annex 2 Designated EHV charges'!$D$10:$D$43),1, COUNTIF(A$4:$A84, 'Annex 2 Designated EHV charges'!$D$10:$D$43)), 0)),"")</f>
        <v/>
      </c>
      <c r="B85" s="54"/>
      <c r="E85" s="54"/>
      <c r="F85" s="54"/>
      <c r="G85" s="54"/>
      <c r="H85" s="54"/>
      <c r="I85" s="54"/>
    </row>
    <row r="86" spans="1:9" x14ac:dyDescent="0.2">
      <c r="A86" s="54" t="str" cm="1">
        <f t="array" ref="A86">IFERROR(INDEX('Annex 2 Designated EHV charges'!$D$10:$D$43, MATCH(0, IF(ISBLANK('Annex 2 Designated EHV charges'!$D$10:$D$43),1, COUNTIF(A$4:$A85, 'Annex 2 Designated EHV charges'!$D$10:$D$43)), 0)),"")</f>
        <v/>
      </c>
      <c r="B86" s="54"/>
      <c r="E86" s="54"/>
      <c r="F86" s="54"/>
      <c r="G86" s="54"/>
      <c r="H86" s="54"/>
      <c r="I86" s="54"/>
    </row>
    <row r="87" spans="1:9" x14ac:dyDescent="0.2">
      <c r="A87" s="54" t="str" cm="1">
        <f t="array" ref="A87">IFERROR(INDEX('Annex 2 Designated EHV charges'!$D$10:$D$43, MATCH(0, IF(ISBLANK('Annex 2 Designated EHV charges'!$D$10:$D$43),1, COUNTIF(A$4:$A86, 'Annex 2 Designated EHV charges'!$D$10:$D$43)), 0)),"")</f>
        <v/>
      </c>
      <c r="B87" s="54"/>
      <c r="E87" s="54"/>
      <c r="F87" s="54"/>
      <c r="G87" s="54"/>
      <c r="H87" s="54"/>
      <c r="I87" s="54"/>
    </row>
    <row r="88" spans="1:9" x14ac:dyDescent="0.2">
      <c r="A88" s="54" t="str" cm="1">
        <f t="array" ref="A88">IFERROR(INDEX('Annex 2 Designated EHV charges'!$D$10:$D$43, MATCH(0, IF(ISBLANK('Annex 2 Designated EHV charges'!$D$10:$D$43),1, COUNTIF(A$4:$A87, 'Annex 2 Designated EHV charges'!$D$10:$D$43)), 0)),"")</f>
        <v/>
      </c>
      <c r="B88" s="54"/>
      <c r="E88" s="54"/>
      <c r="F88" s="54"/>
      <c r="G88" s="54"/>
      <c r="H88" s="54"/>
      <c r="I88" s="54"/>
    </row>
    <row r="89" spans="1:9" x14ac:dyDescent="0.2">
      <c r="A89" s="54" t="str" cm="1">
        <f t="array" ref="A89">IFERROR(INDEX('Annex 2 Designated EHV charges'!$D$10:$D$43, MATCH(0, IF(ISBLANK('Annex 2 Designated EHV charges'!$D$10:$D$43),1, COUNTIF(A$4:$A88, 'Annex 2 Designated EHV charges'!$D$10:$D$43)), 0)),"")</f>
        <v/>
      </c>
      <c r="B89" s="54"/>
      <c r="E89" s="54"/>
      <c r="F89" s="54"/>
      <c r="G89" s="54"/>
      <c r="H89" s="54"/>
      <c r="I89" s="54"/>
    </row>
    <row r="90" spans="1:9" x14ac:dyDescent="0.2">
      <c r="A90" s="54" t="str" cm="1">
        <f t="array" ref="A90">IFERROR(INDEX('Annex 2 Designated EHV charges'!$D$10:$D$43, MATCH(0, IF(ISBLANK('Annex 2 Designated EHV charges'!$D$10:$D$43),1, COUNTIF(A$4:$A89, 'Annex 2 Designated EHV charges'!$D$10:$D$43)), 0)),"")</f>
        <v/>
      </c>
      <c r="B90" s="54"/>
      <c r="E90" s="54"/>
      <c r="F90" s="54"/>
      <c r="G90" s="54"/>
      <c r="H90" s="54"/>
      <c r="I90" s="54"/>
    </row>
    <row r="91" spans="1:9" x14ac:dyDescent="0.2">
      <c r="A91" s="54" t="str" cm="1">
        <f t="array" ref="A91">IFERROR(INDEX('Annex 2 Designated EHV charges'!$D$10:$D$43, MATCH(0, IF(ISBLANK('Annex 2 Designated EHV charges'!$D$10:$D$43),1, COUNTIF(A$4:$A90, 'Annex 2 Designated EHV charges'!$D$10:$D$43)), 0)),"")</f>
        <v/>
      </c>
      <c r="B91" s="54"/>
      <c r="E91" s="54"/>
      <c r="F91" s="54"/>
      <c r="G91" s="54"/>
      <c r="H91" s="54"/>
      <c r="I91" s="54"/>
    </row>
    <row r="92" spans="1:9" x14ac:dyDescent="0.2">
      <c r="A92" s="54" t="str" cm="1">
        <f t="array" ref="A92">IFERROR(INDEX('Annex 2 Designated EHV charges'!$D$10:$D$43, MATCH(0, IF(ISBLANK('Annex 2 Designated EHV charges'!$D$10:$D$43),1, COUNTIF(A$4:$A91, 'Annex 2 Designated EHV charges'!$D$10:$D$43)), 0)),"")</f>
        <v/>
      </c>
      <c r="B92" s="54"/>
      <c r="E92" s="54"/>
      <c r="F92" s="54"/>
      <c r="G92" s="54"/>
      <c r="H92" s="54"/>
      <c r="I92" s="54"/>
    </row>
    <row r="93" spans="1:9" x14ac:dyDescent="0.2">
      <c r="A93" s="54" t="str" cm="1">
        <f t="array" ref="A93">IFERROR(INDEX('Annex 2 Designated EHV charges'!$D$10:$D$43, MATCH(0, IF(ISBLANK('Annex 2 Designated EHV charges'!$D$10:$D$43),1, COUNTIF(A$4:$A92, 'Annex 2 Designated EHV charges'!$D$10:$D$43)), 0)),"")</f>
        <v/>
      </c>
      <c r="B93" s="54"/>
      <c r="E93" s="54"/>
      <c r="F93" s="54"/>
      <c r="G93" s="54"/>
      <c r="H93" s="54"/>
      <c r="I93" s="54"/>
    </row>
    <row r="94" spans="1:9" x14ac:dyDescent="0.2">
      <c r="A94" s="54" t="str" cm="1">
        <f t="array" ref="A94">IFERROR(INDEX('Annex 2 Designated EHV charges'!$D$10:$D$43, MATCH(0, IF(ISBLANK('Annex 2 Designated EHV charges'!$D$10:$D$43),1, COUNTIF(A$4:$A93, 'Annex 2 Designated EHV charges'!$D$10:$D$43)), 0)),"")</f>
        <v/>
      </c>
      <c r="B94" s="54"/>
      <c r="E94" s="54"/>
      <c r="F94" s="54"/>
      <c r="G94" s="54"/>
      <c r="H94" s="54"/>
      <c r="I94" s="54"/>
    </row>
    <row r="95" spans="1:9" x14ac:dyDescent="0.2">
      <c r="A95" s="54" t="str" cm="1">
        <f t="array" ref="A95">IFERROR(INDEX('Annex 2 Designated EHV charges'!$D$10:$D$43, MATCH(0, IF(ISBLANK('Annex 2 Designated EHV charges'!$D$10:$D$43),1, COUNTIF(A$4:$A94, 'Annex 2 Designated EHV charges'!$D$10:$D$43)), 0)),"")</f>
        <v/>
      </c>
      <c r="B95" s="54"/>
      <c r="E95" s="54"/>
      <c r="F95" s="54"/>
      <c r="G95" s="54"/>
      <c r="H95" s="54"/>
      <c r="I95" s="54"/>
    </row>
    <row r="96" spans="1:9" x14ac:dyDescent="0.2">
      <c r="A96" s="54" t="str" cm="1">
        <f t="array" ref="A96">IFERROR(INDEX('Annex 2 Designated EHV charges'!$D$10:$D$43, MATCH(0, IF(ISBLANK('Annex 2 Designated EHV charges'!$D$10:$D$43),1, COUNTIF(A$4:$A95, 'Annex 2 Designated EHV charges'!$D$10:$D$43)), 0)),"")</f>
        <v/>
      </c>
      <c r="B96" s="54"/>
      <c r="E96" s="54"/>
      <c r="F96" s="54"/>
      <c r="G96" s="54"/>
      <c r="H96" s="54"/>
      <c r="I96" s="54"/>
    </row>
    <row r="97" spans="1:9" x14ac:dyDescent="0.2">
      <c r="A97" s="54" t="str" cm="1">
        <f t="array" ref="A97">IFERROR(INDEX('Annex 2 Designated EHV charges'!$D$10:$D$43, MATCH(0, IF(ISBLANK('Annex 2 Designated EHV charges'!$D$10:$D$43),1, COUNTIF(A$4:$A96, 'Annex 2 Designated EHV charges'!$D$10:$D$43)), 0)),"")</f>
        <v/>
      </c>
      <c r="B97" s="54"/>
      <c r="E97" s="54"/>
      <c r="F97" s="54"/>
      <c r="G97" s="54"/>
      <c r="H97" s="54"/>
      <c r="I97" s="54"/>
    </row>
    <row r="98" spans="1:9" x14ac:dyDescent="0.2">
      <c r="A98" s="54" t="str" cm="1">
        <f t="array" ref="A98">IFERROR(INDEX('Annex 2 Designated EHV charges'!$D$10:$D$43, MATCH(0, IF(ISBLANK('Annex 2 Designated EHV charges'!$D$10:$D$43),1, COUNTIF(A$4:$A97, 'Annex 2 Designated EHV charges'!$D$10:$D$43)), 0)),"")</f>
        <v/>
      </c>
      <c r="B98" s="54"/>
      <c r="E98" s="54"/>
      <c r="F98" s="54"/>
      <c r="G98" s="54"/>
      <c r="H98" s="54"/>
      <c r="I98" s="54"/>
    </row>
    <row r="99" spans="1:9" x14ac:dyDescent="0.2">
      <c r="A99" s="54" t="str" cm="1">
        <f t="array" ref="A99">IFERROR(INDEX('Annex 2 Designated EHV charges'!$D$10:$D$43, MATCH(0, IF(ISBLANK('Annex 2 Designated EHV charges'!$D$10:$D$43),1, COUNTIF(A$4:$A98, 'Annex 2 Designated EHV charges'!$D$10:$D$43)), 0)),"")</f>
        <v/>
      </c>
      <c r="B99" s="54"/>
      <c r="E99" s="54"/>
      <c r="F99" s="54"/>
      <c r="G99" s="54"/>
      <c r="H99" s="54"/>
      <c r="I99" s="54"/>
    </row>
    <row r="100" spans="1:9" x14ac:dyDescent="0.2">
      <c r="A100" s="54" t="str" cm="1">
        <f t="array" ref="A100">IFERROR(INDEX('Annex 2 Designated EHV charges'!$D$10:$D$43, MATCH(0, IF(ISBLANK('Annex 2 Designated EHV charges'!$D$10:$D$43),1, COUNTIF(A$4:$A99, 'Annex 2 Designated EHV charges'!$D$10:$D$43)), 0)),"")</f>
        <v/>
      </c>
      <c r="B100" s="54"/>
      <c r="E100" s="54"/>
      <c r="F100" s="54"/>
      <c r="G100" s="54"/>
      <c r="H100" s="54"/>
      <c r="I100" s="54"/>
    </row>
    <row r="101" spans="1:9" x14ac:dyDescent="0.2">
      <c r="A101" s="54" t="str" cm="1">
        <f t="array" ref="A101">IFERROR(INDEX('Annex 2 Designated EHV charges'!$D$10:$D$43, MATCH(0, IF(ISBLANK('Annex 2 Designated EHV charges'!$D$10:$D$43),1, COUNTIF(A$4:$A100, 'Annex 2 Designated EHV charges'!$D$10:$D$43)), 0)),"")</f>
        <v/>
      </c>
      <c r="B101" s="54"/>
      <c r="E101" s="54"/>
      <c r="F101" s="54"/>
      <c r="G101" s="54"/>
      <c r="H101" s="54"/>
      <c r="I101" s="54"/>
    </row>
    <row r="102" spans="1:9" x14ac:dyDescent="0.2">
      <c r="A102" s="54" t="str" cm="1">
        <f t="array" ref="A102">IFERROR(INDEX('Annex 2 Designated EHV charges'!$D$10:$D$43, MATCH(0, IF(ISBLANK('Annex 2 Designated EHV charges'!$D$10:$D$43),1, COUNTIF(A$4:$A101, 'Annex 2 Designated EHV charges'!$D$10:$D$43)), 0)),"")</f>
        <v/>
      </c>
      <c r="B102" s="54"/>
      <c r="E102" s="54"/>
      <c r="F102" s="54"/>
      <c r="G102" s="54"/>
      <c r="H102" s="54"/>
      <c r="I102" s="54"/>
    </row>
    <row r="103" spans="1:9" x14ac:dyDescent="0.2">
      <c r="A103" s="54" t="str" cm="1">
        <f t="array" ref="A103">IFERROR(INDEX('Annex 2 Designated EHV charges'!$D$10:$D$43, MATCH(0, IF(ISBLANK('Annex 2 Designated EHV charges'!$D$10:$D$43),1, COUNTIF(A$4:$A102, 'Annex 2 Designated EHV charges'!$D$10:$D$43)), 0)),"")</f>
        <v/>
      </c>
      <c r="B103" s="54"/>
      <c r="E103" s="54"/>
      <c r="F103" s="54"/>
      <c r="G103" s="54"/>
      <c r="H103" s="54"/>
      <c r="I103" s="54"/>
    </row>
    <row r="104" spans="1:9" x14ac:dyDescent="0.2">
      <c r="A104" s="54" t="str" cm="1">
        <f t="array" ref="A104">IFERROR(INDEX('Annex 2 Designated EHV charges'!$D$10:$D$43, MATCH(0, IF(ISBLANK('Annex 2 Designated EHV charges'!$D$10:$D$43),1, COUNTIF(A$4:$A103, 'Annex 2 Designated EHV charges'!$D$10:$D$43)), 0)),"")</f>
        <v/>
      </c>
      <c r="B104" s="54"/>
      <c r="E104" s="54"/>
      <c r="F104" s="54"/>
      <c r="G104" s="54"/>
      <c r="H104" s="54"/>
      <c r="I104" s="54"/>
    </row>
    <row r="105" spans="1:9" x14ac:dyDescent="0.2">
      <c r="A105" s="54" t="str" cm="1">
        <f t="array" ref="A105">IFERROR(INDEX('Annex 2 Designated EHV charges'!$D$10:$D$43, MATCH(0, IF(ISBLANK('Annex 2 Designated EHV charges'!$D$10:$D$43),1, COUNTIF(A$4:$A104, 'Annex 2 Designated EHV charges'!$D$10:$D$43)), 0)),"")</f>
        <v/>
      </c>
      <c r="B105" s="54"/>
      <c r="E105" s="54"/>
      <c r="F105" s="54"/>
      <c r="G105" s="54"/>
      <c r="H105" s="54"/>
      <c r="I105" s="54"/>
    </row>
    <row r="106" spans="1:9" x14ac:dyDescent="0.2">
      <c r="A106" s="54" t="str" cm="1">
        <f t="array" ref="A106">IFERROR(INDEX('Annex 2 Designated EHV charges'!$D$10:$D$43, MATCH(0, IF(ISBLANK('Annex 2 Designated EHV charges'!$D$10:$D$43),1, COUNTIF(A$4:$A105, 'Annex 2 Designated EHV charges'!$D$10:$D$43)), 0)),"")</f>
        <v/>
      </c>
      <c r="B106" s="54"/>
      <c r="E106" s="54"/>
      <c r="F106" s="54"/>
      <c r="G106" s="54"/>
      <c r="H106" s="54"/>
      <c r="I106" s="54"/>
    </row>
    <row r="107" spans="1:9" x14ac:dyDescent="0.2">
      <c r="A107" s="54" t="str" cm="1">
        <f t="array" ref="A107">IFERROR(INDEX('Annex 2 Designated EHV charges'!$D$10:$D$43, MATCH(0, IF(ISBLANK('Annex 2 Designated EHV charges'!$D$10:$D$43),1, COUNTIF(A$4:$A106, 'Annex 2 Designated EHV charges'!$D$10:$D$43)), 0)),"")</f>
        <v/>
      </c>
      <c r="B107" s="54"/>
      <c r="E107" s="54"/>
      <c r="F107" s="54"/>
      <c r="G107" s="54"/>
      <c r="H107" s="54"/>
      <c r="I107" s="54"/>
    </row>
    <row r="108" spans="1:9" x14ac:dyDescent="0.2">
      <c r="A108" s="54" t="str" cm="1">
        <f t="array" ref="A108">IFERROR(INDEX('Annex 2 Designated EHV charges'!$D$10:$D$43, MATCH(0, IF(ISBLANK('Annex 2 Designated EHV charges'!$D$10:$D$43),1, COUNTIF(A$4:$A107, 'Annex 2 Designated EHV charges'!$D$10:$D$43)), 0)),"")</f>
        <v/>
      </c>
      <c r="B108" s="54"/>
      <c r="E108" s="54"/>
      <c r="F108" s="54"/>
      <c r="G108" s="54"/>
      <c r="H108" s="54"/>
      <c r="I108" s="54"/>
    </row>
    <row r="109" spans="1:9" x14ac:dyDescent="0.2">
      <c r="A109" s="54" t="str" cm="1">
        <f t="array" ref="A109">IFERROR(INDEX('Annex 2 Designated EHV charges'!$D$10:$D$43, MATCH(0, IF(ISBLANK('Annex 2 Designated EHV charges'!$D$10:$D$43),1, COUNTIF(A$4:$A108, 'Annex 2 Designated EHV charges'!$D$10:$D$43)), 0)),"")</f>
        <v/>
      </c>
      <c r="B109" s="54"/>
      <c r="E109" s="54"/>
      <c r="F109" s="54"/>
      <c r="G109" s="54"/>
      <c r="H109" s="54"/>
      <c r="I109" s="54"/>
    </row>
    <row r="110" spans="1:9" x14ac:dyDescent="0.2">
      <c r="A110" s="54" t="str" cm="1">
        <f t="array" ref="A110">IFERROR(INDEX('Annex 2 Designated EHV charges'!$D$10:$D$43, MATCH(0, IF(ISBLANK('Annex 2 Designated EHV charges'!$D$10:$D$43),1, COUNTIF(A$4:$A109, 'Annex 2 Designated EHV charges'!$D$10:$D$43)), 0)),"")</f>
        <v/>
      </c>
      <c r="B110" s="54"/>
      <c r="E110" s="54"/>
      <c r="F110" s="54"/>
      <c r="G110" s="54"/>
      <c r="H110" s="54"/>
      <c r="I110" s="54"/>
    </row>
    <row r="111" spans="1:9" x14ac:dyDescent="0.2">
      <c r="A111" s="54" t="str" cm="1">
        <f t="array" ref="A111">IFERROR(INDEX('Annex 2 Designated EHV charges'!$D$10:$D$43, MATCH(0, IF(ISBLANK('Annex 2 Designated EHV charges'!$D$10:$D$43),1, COUNTIF(A$4:$A110, 'Annex 2 Designated EHV charges'!$D$10:$D$43)), 0)),"")</f>
        <v/>
      </c>
      <c r="B111" s="54"/>
      <c r="E111" s="54"/>
      <c r="F111" s="54"/>
      <c r="G111" s="54"/>
      <c r="H111" s="54"/>
      <c r="I111" s="54"/>
    </row>
    <row r="112" spans="1:9" x14ac:dyDescent="0.2">
      <c r="A112" s="54" t="str" cm="1">
        <f t="array" ref="A112">IFERROR(INDEX('Annex 2 Designated EHV charges'!$D$10:$D$43, MATCH(0, IF(ISBLANK('Annex 2 Designated EHV charges'!$D$10:$D$43),1, COUNTIF(A$4:$A111, 'Annex 2 Designated EHV charges'!$D$10:$D$43)), 0)),"")</f>
        <v/>
      </c>
      <c r="B112" s="54"/>
      <c r="E112" s="54"/>
      <c r="F112" s="54"/>
      <c r="G112" s="54"/>
      <c r="H112" s="54"/>
      <c r="I112" s="54"/>
    </row>
    <row r="113" spans="1:9" x14ac:dyDescent="0.2">
      <c r="A113" s="54" t="str" cm="1">
        <f t="array" ref="A113">IFERROR(INDEX('Annex 2 Designated EHV charges'!$D$10:$D$43, MATCH(0, IF(ISBLANK('Annex 2 Designated EHV charges'!$D$10:$D$43),1, COUNTIF(A$4:$A112, 'Annex 2 Designated EHV charges'!$D$10:$D$43)), 0)),"")</f>
        <v/>
      </c>
      <c r="B113" s="54"/>
      <c r="E113" s="54"/>
      <c r="F113" s="54"/>
      <c r="G113" s="54"/>
      <c r="H113" s="54"/>
      <c r="I113" s="54"/>
    </row>
    <row r="114" spans="1:9" x14ac:dyDescent="0.2">
      <c r="A114" s="54" t="str" cm="1">
        <f t="array" ref="A114">IFERROR(INDEX('Annex 2 Designated EHV charges'!$D$10:$D$43, MATCH(0, IF(ISBLANK('Annex 2 Designated EHV charges'!$D$10:$D$43),1, COUNTIF(A$4:$A113, 'Annex 2 Designated EHV charges'!$D$10:$D$43)), 0)),"")</f>
        <v/>
      </c>
      <c r="B114" s="54"/>
      <c r="E114" s="54"/>
      <c r="F114" s="54"/>
      <c r="G114" s="54"/>
      <c r="H114" s="54"/>
      <c r="I114" s="54"/>
    </row>
    <row r="115" spans="1:9" x14ac:dyDescent="0.2">
      <c r="A115" s="54" t="str" cm="1">
        <f t="array" ref="A115">IFERROR(INDEX('Annex 2 Designated EHV charges'!$D$10:$D$43, MATCH(0, IF(ISBLANK('Annex 2 Designated EHV charges'!$D$10:$D$43),1, COUNTIF(A$4:$A114, 'Annex 2 Designated EHV charges'!$D$10:$D$43)), 0)),"")</f>
        <v/>
      </c>
      <c r="B115" s="54"/>
      <c r="E115" s="54"/>
      <c r="F115" s="54"/>
      <c r="G115" s="54"/>
      <c r="H115" s="54"/>
      <c r="I115" s="54"/>
    </row>
    <row r="116" spans="1:9" x14ac:dyDescent="0.2">
      <c r="A116" s="54" t="str" cm="1">
        <f t="array" ref="A116">IFERROR(INDEX('Annex 2 Designated EHV charges'!$D$10:$D$43, MATCH(0, IF(ISBLANK('Annex 2 Designated EHV charges'!$D$10:$D$43),1, COUNTIF(A$4:$A115, 'Annex 2 Designated EHV charges'!$D$10:$D$43)), 0)),"")</f>
        <v/>
      </c>
      <c r="B116" s="54"/>
      <c r="E116" s="54"/>
      <c r="F116" s="54"/>
      <c r="G116" s="54"/>
      <c r="H116" s="54"/>
      <c r="I116" s="54"/>
    </row>
    <row r="117" spans="1:9" x14ac:dyDescent="0.2">
      <c r="A117" s="54" t="str" cm="1">
        <f t="array" ref="A117">IFERROR(INDEX('Annex 2 Designated EHV charges'!$D$10:$D$43, MATCH(0, IF(ISBLANK('Annex 2 Designated EHV charges'!$D$10:$D$43),1, COUNTIF(A$4:$A116, 'Annex 2 Designated EHV charges'!$D$10:$D$43)), 0)),"")</f>
        <v/>
      </c>
      <c r="B117" s="54"/>
      <c r="E117" s="54"/>
      <c r="F117" s="54"/>
      <c r="G117" s="54"/>
      <c r="H117" s="54"/>
      <c r="I117" s="54"/>
    </row>
    <row r="118" spans="1:9" x14ac:dyDescent="0.2">
      <c r="A118" s="54" t="str" cm="1">
        <f t="array" ref="A118">IFERROR(INDEX('Annex 2 Designated EHV charges'!$D$10:$D$43, MATCH(0, IF(ISBLANK('Annex 2 Designated EHV charges'!$D$10:$D$43),1, COUNTIF(A$4:$A117, 'Annex 2 Designated EHV charges'!$D$10:$D$43)), 0)),"")</f>
        <v/>
      </c>
      <c r="B118" s="54"/>
      <c r="E118" s="54"/>
      <c r="F118" s="54"/>
      <c r="G118" s="54"/>
      <c r="H118" s="54"/>
      <c r="I118" s="54"/>
    </row>
    <row r="119" spans="1:9" x14ac:dyDescent="0.2">
      <c r="A119" s="54" t="str" cm="1">
        <f t="array" ref="A119">IFERROR(INDEX('Annex 2 Designated EHV charges'!$D$10:$D$43, MATCH(0, IF(ISBLANK('Annex 2 Designated EHV charges'!$D$10:$D$43),1, COUNTIF(A$4:$A118, 'Annex 2 Designated EHV charges'!$D$10:$D$43)), 0)),"")</f>
        <v/>
      </c>
      <c r="B119" s="54"/>
      <c r="E119" s="54"/>
      <c r="F119" s="54"/>
      <c r="G119" s="54"/>
      <c r="H119" s="54"/>
      <c r="I119" s="54"/>
    </row>
    <row r="120" spans="1:9" x14ac:dyDescent="0.2">
      <c r="A120" s="54" t="str" cm="1">
        <f t="array" ref="A120">IFERROR(INDEX('Annex 2 Designated EHV charges'!$D$10:$D$43, MATCH(0, IF(ISBLANK('Annex 2 Designated EHV charges'!$D$10:$D$43),1, COUNTIF(A$4:$A119, 'Annex 2 Designated EHV charges'!$D$10:$D$43)), 0)),"")</f>
        <v/>
      </c>
      <c r="B120" s="54"/>
      <c r="E120" s="54"/>
      <c r="F120" s="54"/>
      <c r="G120" s="54"/>
      <c r="H120" s="54"/>
      <c r="I120" s="54"/>
    </row>
    <row r="121" spans="1:9" x14ac:dyDescent="0.2">
      <c r="A121" s="54" t="str" cm="1">
        <f t="array" ref="A121">IFERROR(INDEX('Annex 2 Designated EHV charges'!$D$10:$D$43, MATCH(0, IF(ISBLANK('Annex 2 Designated EHV charges'!$D$10:$D$43),1, COUNTIF(A$4:$A120, 'Annex 2 Designated EHV charges'!$D$10:$D$43)), 0)),"")</f>
        <v/>
      </c>
      <c r="B121" s="54"/>
      <c r="E121" s="54"/>
      <c r="F121" s="54"/>
      <c r="G121" s="54"/>
      <c r="H121" s="54"/>
      <c r="I121" s="54"/>
    </row>
    <row r="122" spans="1:9" x14ac:dyDescent="0.2">
      <c r="A122" s="54" t="str" cm="1">
        <f t="array" ref="A122">IFERROR(INDEX('Annex 2 Designated EHV charges'!$D$10:$D$43, MATCH(0, IF(ISBLANK('Annex 2 Designated EHV charges'!$D$10:$D$43),1, COUNTIF(A$4:$A121, 'Annex 2 Designated EHV charges'!$D$10:$D$43)), 0)),"")</f>
        <v/>
      </c>
      <c r="B122" s="54"/>
      <c r="E122" s="54"/>
      <c r="F122" s="54"/>
      <c r="G122" s="54"/>
      <c r="H122" s="54"/>
      <c r="I122" s="54"/>
    </row>
    <row r="123" spans="1:9" x14ac:dyDescent="0.2">
      <c r="A123" s="54" t="str" cm="1">
        <f t="array" ref="A123">IFERROR(INDEX('Annex 2 Designated EHV charges'!$D$10:$D$43, MATCH(0, IF(ISBLANK('Annex 2 Designated EHV charges'!$D$10:$D$43),1, COUNTIF(A$4:$A122, 'Annex 2 Designated EHV charges'!$D$10:$D$43)), 0)),"")</f>
        <v/>
      </c>
      <c r="B123" s="54"/>
      <c r="E123" s="54"/>
      <c r="F123" s="54"/>
      <c r="G123" s="54"/>
      <c r="H123" s="54"/>
      <c r="I123" s="54"/>
    </row>
    <row r="124" spans="1:9" x14ac:dyDescent="0.2">
      <c r="A124" s="54" t="str" cm="1">
        <f t="array" ref="A124">IFERROR(INDEX('Annex 2 Designated EHV charges'!$D$10:$D$43, MATCH(0, IF(ISBLANK('Annex 2 Designated EHV charges'!$D$10:$D$43),1, COUNTIF(A$4:$A123, 'Annex 2 Designated EHV charges'!$D$10:$D$43)), 0)),"")</f>
        <v/>
      </c>
      <c r="B124" s="54"/>
      <c r="E124" s="54"/>
      <c r="F124" s="54"/>
      <c r="G124" s="54"/>
      <c r="H124" s="54"/>
      <c r="I124" s="54"/>
    </row>
    <row r="125" spans="1:9" x14ac:dyDescent="0.2">
      <c r="A125" s="54" t="str" cm="1">
        <f t="array" ref="A125">IFERROR(INDEX('Annex 2 Designated EHV charges'!$D$10:$D$43, MATCH(0, IF(ISBLANK('Annex 2 Designated EHV charges'!$D$10:$D$43),1, COUNTIF(A$4:$A124, 'Annex 2 Designated EHV charges'!$D$10:$D$43)), 0)),"")</f>
        <v/>
      </c>
      <c r="B125" s="54"/>
      <c r="E125" s="54"/>
      <c r="F125" s="54"/>
      <c r="G125" s="54"/>
      <c r="H125" s="54"/>
      <c r="I125" s="54"/>
    </row>
    <row r="126" spans="1:9" x14ac:dyDescent="0.2">
      <c r="A126" s="54" t="str" cm="1">
        <f t="array" ref="A126">IFERROR(INDEX('Annex 2 Designated EHV charges'!$D$10:$D$43, MATCH(0, IF(ISBLANK('Annex 2 Designated EHV charges'!$D$10:$D$43),1, COUNTIF(A$4:$A125, 'Annex 2 Designated EHV charges'!$D$10:$D$43)), 0)),"")</f>
        <v/>
      </c>
      <c r="B126" s="54"/>
      <c r="E126" s="54"/>
      <c r="F126" s="54"/>
      <c r="G126" s="54"/>
      <c r="H126" s="54"/>
      <c r="I126" s="54"/>
    </row>
    <row r="127" spans="1:9" x14ac:dyDescent="0.2">
      <c r="A127" s="54" t="str" cm="1">
        <f t="array" ref="A127">IFERROR(INDEX('Annex 2 Designated EHV charges'!$D$10:$D$43, MATCH(0, IF(ISBLANK('Annex 2 Designated EHV charges'!$D$10:$D$43),1, COUNTIF(A$4:$A126, 'Annex 2 Designated EHV charges'!$D$10:$D$43)), 0)),"")</f>
        <v/>
      </c>
      <c r="B127" s="54"/>
      <c r="E127" s="54"/>
      <c r="F127" s="54"/>
      <c r="G127" s="54"/>
      <c r="H127" s="54"/>
      <c r="I127" s="54"/>
    </row>
    <row r="128" spans="1:9" x14ac:dyDescent="0.2">
      <c r="A128" s="54"/>
      <c r="B128" s="54"/>
      <c r="E128" s="54"/>
      <c r="F128" s="54"/>
      <c r="G128" s="54"/>
      <c r="H128" s="54"/>
      <c r="I128" s="54"/>
    </row>
    <row r="129" spans="1:9" x14ac:dyDescent="0.2">
      <c r="A129" s="54"/>
      <c r="B129" s="54"/>
      <c r="E129" s="54"/>
      <c r="F129" s="54"/>
      <c r="G129" s="54"/>
      <c r="H129" s="54"/>
      <c r="I129" s="54"/>
    </row>
    <row r="130" spans="1:9" x14ac:dyDescent="0.2">
      <c r="A130" s="54"/>
      <c r="B130" s="54"/>
      <c r="E130" s="54"/>
      <c r="F130" s="54"/>
      <c r="G130" s="54"/>
      <c r="H130" s="54"/>
      <c r="I130" s="54"/>
    </row>
    <row r="131" spans="1:9" x14ac:dyDescent="0.2">
      <c r="A131" s="54"/>
      <c r="B131" s="54"/>
      <c r="E131" s="54"/>
      <c r="F131" s="54"/>
      <c r="G131" s="54"/>
      <c r="H131" s="54"/>
      <c r="I131" s="54"/>
    </row>
    <row r="132" spans="1:9" x14ac:dyDescent="0.2">
      <c r="A132" s="54"/>
      <c r="B132" s="54"/>
      <c r="E132" s="54"/>
      <c r="F132" s="54"/>
      <c r="G132" s="54"/>
      <c r="H132" s="54"/>
      <c r="I132" s="54"/>
    </row>
    <row r="133" spans="1:9" x14ac:dyDescent="0.2">
      <c r="A133" s="54"/>
      <c r="B133" s="54"/>
      <c r="E133" s="54"/>
      <c r="F133" s="54"/>
      <c r="G133" s="54"/>
      <c r="H133" s="54"/>
      <c r="I133" s="54"/>
    </row>
    <row r="134" spans="1:9" x14ac:dyDescent="0.2">
      <c r="A134" s="54"/>
      <c r="B134" s="54"/>
      <c r="E134" s="54"/>
      <c r="F134" s="54"/>
      <c r="G134" s="54"/>
      <c r="H134" s="54"/>
      <c r="I134" s="54"/>
    </row>
    <row r="135" spans="1:9" x14ac:dyDescent="0.2">
      <c r="A135" s="54"/>
      <c r="B135" s="54"/>
      <c r="E135" s="54"/>
      <c r="F135" s="54"/>
      <c r="G135" s="54"/>
      <c r="H135" s="54"/>
      <c r="I135" s="54"/>
    </row>
    <row r="136" spans="1:9" x14ac:dyDescent="0.2">
      <c r="A136" s="54"/>
      <c r="B136" s="54"/>
      <c r="E136" s="54"/>
      <c r="F136" s="54"/>
      <c r="G136" s="54"/>
      <c r="H136" s="54"/>
      <c r="I136" s="54"/>
    </row>
    <row r="137" spans="1:9" x14ac:dyDescent="0.2">
      <c r="A137" s="54"/>
      <c r="B137" s="54"/>
      <c r="E137" s="54"/>
      <c r="F137" s="54"/>
      <c r="G137" s="54"/>
      <c r="H137" s="54"/>
      <c r="I137" s="54"/>
    </row>
    <row r="138" spans="1:9" x14ac:dyDescent="0.2">
      <c r="A138" s="54"/>
      <c r="B138" s="54"/>
      <c r="E138" s="54"/>
      <c r="F138" s="54"/>
      <c r="G138" s="54"/>
      <c r="H138" s="54"/>
      <c r="I138" s="54"/>
    </row>
    <row r="139" spans="1:9" x14ac:dyDescent="0.2">
      <c r="A139" s="54"/>
      <c r="B139" s="54"/>
      <c r="E139" s="54"/>
      <c r="F139" s="54"/>
      <c r="G139" s="54"/>
      <c r="H139" s="54"/>
      <c r="I139" s="54"/>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showGridLines="0"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1" customFormat="1" ht="27.75" customHeight="1" x14ac:dyDescent="0.2">
      <c r="A1" s="12" t="s">
        <v>16</v>
      </c>
      <c r="B1" s="2"/>
      <c r="D1" s="2"/>
      <c r="E1" s="2"/>
      <c r="F1" s="2"/>
      <c r="G1" s="9"/>
      <c r="H1" s="3"/>
      <c r="I1" s="3"/>
    </row>
    <row r="2" spans="1:12" s="1" customFormat="1" ht="27.75" customHeight="1" x14ac:dyDescent="0.2">
      <c r="A2" s="221" t="str">
        <f>Overview!B4&amp; " - Effective from "&amp;Overview!D4&amp;" - "&amp;Overview!E4&amp;" LV and HV tariffs"</f>
        <v>Aidien Limited - GSP_A - Effective from 1 April 2027 - Final LV and HV tariffs</v>
      </c>
      <c r="B2" s="221"/>
      <c r="C2" s="221"/>
      <c r="D2" s="221"/>
      <c r="E2" s="221"/>
      <c r="F2" s="221"/>
      <c r="G2" s="221"/>
      <c r="H2" s="221"/>
      <c r="I2" s="221"/>
      <c r="J2" s="221"/>
      <c r="K2" s="3"/>
      <c r="L2" s="3"/>
    </row>
    <row r="3" spans="1:12" s="1" customFormat="1" ht="9" customHeight="1" x14ac:dyDescent="0.2">
      <c r="A3" s="3"/>
      <c r="B3" s="3"/>
      <c r="C3" s="3"/>
      <c r="D3" s="3"/>
      <c r="E3" s="3"/>
      <c r="F3" s="3"/>
      <c r="G3" s="3"/>
      <c r="H3" s="3"/>
      <c r="I3" s="3"/>
      <c r="J3" s="3"/>
      <c r="K3" s="3"/>
      <c r="L3" s="3"/>
    </row>
    <row r="4" spans="1:12" s="1" customFormat="1" ht="27" customHeight="1" x14ac:dyDescent="0.2">
      <c r="A4" s="254" t="s">
        <v>645</v>
      </c>
      <c r="B4" s="254"/>
      <c r="C4" s="254"/>
      <c r="D4" s="254"/>
      <c r="E4" s="254"/>
      <c r="F4" s="254"/>
      <c r="G4" s="254"/>
      <c r="H4" s="254"/>
      <c r="I4" s="254"/>
      <c r="J4" s="254"/>
      <c r="K4" s="3"/>
      <c r="L4" s="3"/>
    </row>
    <row r="5" spans="1:12" s="1" customFormat="1" ht="71.25" customHeight="1" x14ac:dyDescent="0.2">
      <c r="A5" s="14"/>
      <c r="B5" s="26" t="s">
        <v>644</v>
      </c>
      <c r="C5" s="13" t="s">
        <v>20</v>
      </c>
      <c r="D5" s="48" t="s">
        <v>140</v>
      </c>
      <c r="E5" s="48" t="s">
        <v>142</v>
      </c>
      <c r="F5" s="48" t="s">
        <v>141</v>
      </c>
      <c r="G5" s="13" t="s">
        <v>21</v>
      </c>
      <c r="H5" s="13"/>
      <c r="I5" s="13"/>
      <c r="J5" s="13"/>
      <c r="K5" s="3"/>
      <c r="L5" s="3"/>
    </row>
    <row r="6" spans="1:12" s="1" customFormat="1" ht="32.25" customHeight="1" x14ac:dyDescent="0.2">
      <c r="A6" s="15"/>
      <c r="B6" s="25"/>
      <c r="C6" s="16"/>
      <c r="D6" s="17"/>
      <c r="E6" s="17"/>
      <c r="F6" s="17"/>
      <c r="G6" s="18"/>
      <c r="H6" s="24"/>
      <c r="I6" s="24"/>
      <c r="J6" s="24"/>
      <c r="K6" s="3"/>
      <c r="L6" s="3"/>
    </row>
    <row r="7" spans="1:12" ht="12.75" customHeight="1" x14ac:dyDescent="0.2">
      <c r="A7" s="255" t="s">
        <v>1</v>
      </c>
      <c r="B7" s="242"/>
      <c r="C7" s="243"/>
      <c r="D7" s="243"/>
      <c r="E7" s="243"/>
      <c r="F7" s="243"/>
      <c r="G7" s="243"/>
      <c r="H7" s="243"/>
      <c r="I7" s="243"/>
      <c r="J7" s="251"/>
    </row>
    <row r="8" spans="1:12" x14ac:dyDescent="0.2">
      <c r="A8" s="255"/>
      <c r="B8" s="245"/>
      <c r="C8" s="246"/>
      <c r="D8" s="246"/>
      <c r="E8" s="246"/>
      <c r="F8" s="246"/>
      <c r="G8" s="246"/>
      <c r="H8" s="246"/>
      <c r="I8" s="246"/>
      <c r="J8" s="252"/>
    </row>
    <row r="9" spans="1:12" x14ac:dyDescent="0.2">
      <c r="A9" s="255"/>
      <c r="B9" s="248"/>
      <c r="C9" s="249"/>
      <c r="D9" s="249"/>
      <c r="E9" s="249"/>
      <c r="F9" s="249"/>
      <c r="G9" s="249"/>
      <c r="H9" s="249"/>
      <c r="I9" s="249"/>
      <c r="J9" s="253"/>
    </row>
    <row r="10" spans="1:12" ht="9" customHeight="1" x14ac:dyDescent="0.2">
      <c r="A10" s="43"/>
      <c r="B10" s="43"/>
      <c r="C10" s="43"/>
      <c r="D10" s="43"/>
      <c r="E10" s="43"/>
      <c r="F10" s="43"/>
      <c r="G10" s="43"/>
      <c r="H10" s="43"/>
      <c r="I10" s="43"/>
      <c r="J10" s="43"/>
    </row>
    <row r="11" spans="1:12" ht="9" customHeight="1" x14ac:dyDescent="0.2">
      <c r="A11" s="43"/>
      <c r="B11" s="43"/>
      <c r="C11" s="43"/>
      <c r="D11" s="43"/>
      <c r="E11" s="43"/>
      <c r="F11" s="43"/>
      <c r="G11" s="43"/>
      <c r="H11" s="43"/>
      <c r="I11" s="43"/>
      <c r="J11" s="43"/>
    </row>
    <row r="12" spans="1:12" s="1" customFormat="1" ht="27" customHeight="1" x14ac:dyDescent="0.2">
      <c r="A12" s="254" t="s">
        <v>646</v>
      </c>
      <c r="B12" s="254"/>
      <c r="C12" s="254"/>
      <c r="D12" s="254"/>
      <c r="E12" s="254"/>
      <c r="F12" s="254"/>
      <c r="G12" s="254"/>
      <c r="H12" s="254"/>
      <c r="I12" s="254"/>
      <c r="J12" s="254"/>
      <c r="K12" s="3"/>
      <c r="L12" s="3"/>
    </row>
    <row r="13" spans="1:12" s="1" customFormat="1" ht="58.5" customHeight="1" x14ac:dyDescent="0.2">
      <c r="A13" s="14"/>
      <c r="B13" s="26" t="s">
        <v>644</v>
      </c>
      <c r="C13" s="13" t="s">
        <v>20</v>
      </c>
      <c r="D13" s="48" t="s">
        <v>140</v>
      </c>
      <c r="E13" s="48" t="s">
        <v>142</v>
      </c>
      <c r="F13" s="48" t="s">
        <v>141</v>
      </c>
      <c r="G13" s="13" t="s">
        <v>21</v>
      </c>
      <c r="H13" s="13" t="s">
        <v>22</v>
      </c>
      <c r="I13" s="26" t="s">
        <v>116</v>
      </c>
      <c r="J13" s="13" t="s">
        <v>28</v>
      </c>
      <c r="K13" s="3"/>
      <c r="L13" s="3"/>
    </row>
    <row r="14" spans="1:12" s="1" customFormat="1" ht="32.25" customHeight="1" x14ac:dyDescent="0.2">
      <c r="A14" s="15"/>
      <c r="B14" s="25"/>
      <c r="C14" s="16"/>
      <c r="D14" s="17"/>
      <c r="E14" s="17"/>
      <c r="F14" s="17"/>
      <c r="G14" s="18"/>
      <c r="H14" s="18"/>
      <c r="I14" s="18"/>
      <c r="J14" s="17"/>
      <c r="K14" s="3"/>
      <c r="L14" s="3"/>
    </row>
    <row r="15" spans="1:12" x14ac:dyDescent="0.2">
      <c r="A15" s="255" t="s">
        <v>1</v>
      </c>
      <c r="B15" s="242"/>
      <c r="C15" s="243"/>
      <c r="D15" s="243"/>
      <c r="E15" s="243"/>
      <c r="F15" s="243"/>
      <c r="G15" s="243"/>
      <c r="H15" s="243"/>
      <c r="I15" s="243"/>
      <c r="J15" s="244"/>
    </row>
    <row r="16" spans="1:12" x14ac:dyDescent="0.2">
      <c r="A16" s="255"/>
      <c r="B16" s="245"/>
      <c r="C16" s="246"/>
      <c r="D16" s="246"/>
      <c r="E16" s="246"/>
      <c r="F16" s="246"/>
      <c r="G16" s="246"/>
      <c r="H16" s="246"/>
      <c r="I16" s="246"/>
      <c r="J16" s="247"/>
    </row>
    <row r="17" spans="1:10" x14ac:dyDescent="0.2">
      <c r="A17" s="255"/>
      <c r="B17" s="248"/>
      <c r="C17" s="249"/>
      <c r="D17" s="249"/>
      <c r="E17" s="249"/>
      <c r="F17" s="249"/>
      <c r="G17" s="249"/>
      <c r="H17" s="249"/>
      <c r="I17" s="249"/>
      <c r="J17" s="25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15:J17"/>
    <mergeCell ref="B7:J9"/>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1"/>
  <sheetViews>
    <sheetView zoomScale="80" zoomScaleNormal="80" zoomScaleSheetLayoutView="85" workbookViewId="0">
      <selection activeCell="B12" sqref="B12"/>
    </sheetView>
  </sheetViews>
  <sheetFormatPr defaultRowHeight="27.75" customHeight="1" x14ac:dyDescent="0.2"/>
  <cols>
    <col min="1" max="1" width="58" style="1" bestFit="1" customWidth="1"/>
    <col min="2" max="2" width="17.7109375" style="2" customWidth="1"/>
    <col min="3" max="4" width="17.7109375" style="1" customWidth="1"/>
    <col min="5" max="7" width="17.7109375" style="2" customWidth="1"/>
    <col min="8" max="9" width="17.7109375" style="8" customWidth="1"/>
    <col min="10" max="10" width="17.7109375" style="3" customWidth="1"/>
    <col min="11" max="11" width="15.5703125" style="3" customWidth="1"/>
    <col min="12" max="17" width="15.5703125" style="1" customWidth="1"/>
    <col min="18" max="16384" width="9.140625" style="1"/>
  </cols>
  <sheetData>
    <row r="1" spans="1:13" ht="27.75" customHeight="1" x14ac:dyDescent="0.2">
      <c r="A1" s="12" t="s">
        <v>16</v>
      </c>
      <c r="B1" s="3"/>
      <c r="C1" s="3"/>
      <c r="D1" s="3"/>
      <c r="E1" s="3"/>
      <c r="F1" s="3"/>
      <c r="G1" s="3"/>
      <c r="H1" s="3"/>
      <c r="I1" s="3"/>
      <c r="J1" s="1"/>
      <c r="K1" s="1"/>
    </row>
    <row r="2" spans="1:13" ht="27.75" customHeight="1" x14ac:dyDescent="0.2">
      <c r="A2" s="256" t="str">
        <f>Overview!B4&amp; " - Effective from "&amp;Overview!D4&amp;" - "&amp;Overview!E4&amp;" LDNO tariffs"</f>
        <v>Aidien Limited - GSP_A - Effective from 1 April 2027 - Final LDNO tariffs</v>
      </c>
      <c r="B2" s="256"/>
      <c r="C2" s="256"/>
      <c r="D2" s="256"/>
      <c r="E2" s="256"/>
      <c r="F2" s="256"/>
      <c r="G2" s="256"/>
      <c r="H2" s="256"/>
      <c r="I2" s="256"/>
      <c r="J2" s="256"/>
    </row>
    <row r="3" spans="1:13" ht="8.25" customHeight="1" x14ac:dyDescent="0.2">
      <c r="A3" s="81"/>
      <c r="B3" s="81"/>
      <c r="C3" s="81"/>
      <c r="D3" s="81"/>
      <c r="E3" s="81"/>
      <c r="F3" s="81"/>
      <c r="G3" s="81"/>
      <c r="H3" s="81"/>
      <c r="I3" s="81"/>
      <c r="J3" s="81"/>
    </row>
    <row r="4" spans="1:13" ht="27" customHeight="1" x14ac:dyDescent="0.2">
      <c r="A4" s="221" t="s">
        <v>138</v>
      </c>
      <c r="B4" s="221"/>
      <c r="C4" s="221"/>
      <c r="D4" s="221"/>
      <c r="E4" s="83"/>
      <c r="F4" s="221" t="s">
        <v>139</v>
      </c>
      <c r="G4" s="221"/>
      <c r="H4" s="221"/>
      <c r="I4" s="221"/>
      <c r="J4" s="221"/>
      <c r="L4" s="3"/>
    </row>
    <row r="5" spans="1:13" ht="32.25" customHeight="1" x14ac:dyDescent="0.2">
      <c r="A5" s="70" t="s">
        <v>9</v>
      </c>
      <c r="B5" s="75" t="s">
        <v>51</v>
      </c>
      <c r="C5" s="88" t="s">
        <v>52</v>
      </c>
      <c r="D5" s="72" t="s">
        <v>53</v>
      </c>
      <c r="E5" s="79"/>
      <c r="F5" s="225"/>
      <c r="G5" s="226"/>
      <c r="H5" s="76" t="s">
        <v>57</v>
      </c>
      <c r="I5" s="77" t="s">
        <v>58</v>
      </c>
      <c r="J5" s="72" t="s">
        <v>53</v>
      </c>
      <c r="K5" s="79"/>
      <c r="L5" s="3"/>
      <c r="M5" s="3"/>
    </row>
    <row r="6" spans="1:13" ht="56.25" customHeight="1" x14ac:dyDescent="0.2">
      <c r="A6" s="188" t="s">
        <v>54</v>
      </c>
      <c r="B6" s="78" t="s">
        <v>611</v>
      </c>
      <c r="C6" s="78" t="s">
        <v>612</v>
      </c>
      <c r="D6" s="178" t="s">
        <v>613</v>
      </c>
      <c r="E6" s="79"/>
      <c r="F6" s="229" t="s">
        <v>55</v>
      </c>
      <c r="G6" s="230"/>
      <c r="H6" s="78" t="s">
        <v>611</v>
      </c>
      <c r="I6" s="78" t="s">
        <v>612</v>
      </c>
      <c r="J6" s="178" t="s">
        <v>613</v>
      </c>
      <c r="K6" s="79"/>
      <c r="L6" s="3"/>
      <c r="M6" s="3"/>
    </row>
    <row r="7" spans="1:13" ht="56.25" customHeight="1" x14ac:dyDescent="0.2">
      <c r="A7" s="188" t="s">
        <v>12</v>
      </c>
      <c r="B7" s="20"/>
      <c r="C7" s="179"/>
      <c r="D7" s="78" t="s">
        <v>614</v>
      </c>
      <c r="E7" s="79"/>
      <c r="F7" s="229" t="s">
        <v>616</v>
      </c>
      <c r="G7" s="230"/>
      <c r="H7" s="20"/>
      <c r="I7" s="78" t="s">
        <v>615</v>
      </c>
      <c r="J7" s="178" t="s">
        <v>613</v>
      </c>
      <c r="K7" s="79"/>
      <c r="L7" s="3"/>
      <c r="M7" s="3"/>
    </row>
    <row r="8" spans="1:13" ht="55.5" customHeight="1" x14ac:dyDescent="0.2">
      <c r="A8" s="181" t="s">
        <v>10</v>
      </c>
      <c r="B8" s="217" t="s">
        <v>11</v>
      </c>
      <c r="C8" s="218"/>
      <c r="D8" s="219"/>
      <c r="E8" s="79"/>
      <c r="F8" s="229" t="s">
        <v>12</v>
      </c>
      <c r="G8" s="230"/>
      <c r="H8" s="20"/>
      <c r="I8" s="20"/>
      <c r="J8" s="78" t="s">
        <v>614</v>
      </c>
      <c r="K8" s="79"/>
      <c r="L8" s="3"/>
      <c r="M8" s="3"/>
    </row>
    <row r="9" spans="1:13" s="71" customFormat="1" ht="30" customHeight="1" x14ac:dyDescent="0.2">
      <c r="E9" s="82"/>
      <c r="F9" s="227" t="s">
        <v>10</v>
      </c>
      <c r="G9" s="227"/>
      <c r="H9" s="217" t="s">
        <v>11</v>
      </c>
      <c r="I9" s="218"/>
      <c r="J9" s="219"/>
      <c r="K9" s="79"/>
      <c r="L9" s="43"/>
      <c r="M9" s="43"/>
    </row>
    <row r="11" spans="1:13" ht="49.5" customHeight="1" x14ac:dyDescent="0.2">
      <c r="A11" s="26" t="s">
        <v>115</v>
      </c>
      <c r="B11" s="26" t="s">
        <v>397</v>
      </c>
      <c r="C11" s="13" t="s">
        <v>20</v>
      </c>
      <c r="D11" s="48" t="s">
        <v>140</v>
      </c>
      <c r="E11" s="48" t="s">
        <v>142</v>
      </c>
      <c r="F11" s="48" t="s">
        <v>141</v>
      </c>
      <c r="G11" s="13" t="s">
        <v>21</v>
      </c>
      <c r="H11" s="13" t="s">
        <v>22</v>
      </c>
      <c r="I11" s="13" t="s">
        <v>116</v>
      </c>
      <c r="J11" s="13" t="s">
        <v>28</v>
      </c>
    </row>
    <row r="12" spans="1:13" ht="27.75" customHeight="1" x14ac:dyDescent="0.2">
      <c r="A12" s="159" t="s">
        <v>535</v>
      </c>
      <c r="B12" s="25" t="s">
        <v>755</v>
      </c>
      <c r="C12" s="160" t="s">
        <v>659</v>
      </c>
      <c r="D12" s="131">
        <v>9.69</v>
      </c>
      <c r="E12" s="132">
        <v>1.5880000000000001</v>
      </c>
      <c r="F12" s="133">
        <v>0.214</v>
      </c>
      <c r="G12" s="161">
        <v>7.57</v>
      </c>
      <c r="H12" s="162"/>
      <c r="I12" s="164"/>
      <c r="J12" s="36"/>
    </row>
    <row r="13" spans="1:13" ht="27.75" customHeight="1" x14ac:dyDescent="0.2">
      <c r="A13" s="159" t="s">
        <v>667</v>
      </c>
      <c r="B13" s="25" t="s">
        <v>756</v>
      </c>
      <c r="C13" s="160">
        <v>2</v>
      </c>
      <c r="D13" s="131">
        <v>9.69</v>
      </c>
      <c r="E13" s="132">
        <v>1.5880000000000001</v>
      </c>
      <c r="F13" s="133">
        <v>0.214</v>
      </c>
      <c r="G13" s="162"/>
      <c r="H13" s="162"/>
      <c r="I13" s="164"/>
      <c r="J13" s="36"/>
    </row>
    <row r="14" spans="1:13" ht="27.75" customHeight="1" x14ac:dyDescent="0.2">
      <c r="A14" s="159" t="s">
        <v>536</v>
      </c>
      <c r="B14" s="25" t="s">
        <v>757</v>
      </c>
      <c r="C14" s="160" t="s">
        <v>660</v>
      </c>
      <c r="D14" s="131">
        <v>7.4809999999999999</v>
      </c>
      <c r="E14" s="132">
        <v>1.226</v>
      </c>
      <c r="F14" s="133">
        <v>0.16500000000000001</v>
      </c>
      <c r="G14" s="161">
        <v>6.68</v>
      </c>
      <c r="H14" s="162"/>
      <c r="I14" s="164"/>
      <c r="J14" s="36"/>
    </row>
    <row r="15" spans="1:13" ht="27.75" customHeight="1" x14ac:dyDescent="0.2">
      <c r="A15" s="159" t="s">
        <v>537</v>
      </c>
      <c r="B15" s="25" t="s">
        <v>758</v>
      </c>
      <c r="C15" s="160" t="s">
        <v>660</v>
      </c>
      <c r="D15" s="131">
        <v>7.4809999999999999</v>
      </c>
      <c r="E15" s="132">
        <v>1.226</v>
      </c>
      <c r="F15" s="133">
        <v>0.16500000000000001</v>
      </c>
      <c r="G15" s="161">
        <v>7.94</v>
      </c>
      <c r="H15" s="162"/>
      <c r="I15" s="164"/>
      <c r="J15" s="36"/>
    </row>
    <row r="16" spans="1:13" ht="27.75" customHeight="1" x14ac:dyDescent="0.2">
      <c r="A16" s="159" t="s">
        <v>538</v>
      </c>
      <c r="B16" s="25" t="s">
        <v>759</v>
      </c>
      <c r="C16" s="160" t="s">
        <v>660</v>
      </c>
      <c r="D16" s="131">
        <v>7.4809999999999999</v>
      </c>
      <c r="E16" s="132">
        <v>1.226</v>
      </c>
      <c r="F16" s="133">
        <v>0.16500000000000001</v>
      </c>
      <c r="G16" s="161">
        <v>10.07</v>
      </c>
      <c r="H16" s="162"/>
      <c r="I16" s="164"/>
      <c r="J16" s="36"/>
    </row>
    <row r="17" spans="1:10" ht="27.75" customHeight="1" x14ac:dyDescent="0.2">
      <c r="A17" s="159" t="s">
        <v>539</v>
      </c>
      <c r="B17" s="25" t="s">
        <v>760</v>
      </c>
      <c r="C17" s="160" t="s">
        <v>660</v>
      </c>
      <c r="D17" s="131">
        <v>7.4809999999999999</v>
      </c>
      <c r="E17" s="132">
        <v>1.226</v>
      </c>
      <c r="F17" s="133">
        <v>0.16500000000000001</v>
      </c>
      <c r="G17" s="161">
        <v>13.44</v>
      </c>
      <c r="H17" s="162"/>
      <c r="I17" s="164"/>
      <c r="J17" s="36"/>
    </row>
    <row r="18" spans="1:10" ht="27.75" customHeight="1" x14ac:dyDescent="0.2">
      <c r="A18" s="159" t="s">
        <v>540</v>
      </c>
      <c r="B18" s="25" t="s">
        <v>761</v>
      </c>
      <c r="C18" s="160" t="s">
        <v>660</v>
      </c>
      <c r="D18" s="131">
        <v>7.4809999999999999</v>
      </c>
      <c r="E18" s="132">
        <v>1.226</v>
      </c>
      <c r="F18" s="133">
        <v>0.16500000000000001</v>
      </c>
      <c r="G18" s="161">
        <v>25.52</v>
      </c>
      <c r="H18" s="162"/>
      <c r="I18" s="164"/>
      <c r="J18" s="36"/>
    </row>
    <row r="19" spans="1:10" ht="27.75" customHeight="1" x14ac:dyDescent="0.2">
      <c r="A19" s="159" t="s">
        <v>668</v>
      </c>
      <c r="B19" s="25" t="s">
        <v>762</v>
      </c>
      <c r="C19" s="160">
        <v>4</v>
      </c>
      <c r="D19" s="131">
        <v>7.4809999999999999</v>
      </c>
      <c r="E19" s="132">
        <v>1.226</v>
      </c>
      <c r="F19" s="133">
        <v>0.16500000000000001</v>
      </c>
      <c r="G19" s="162"/>
      <c r="H19" s="162"/>
      <c r="I19" s="164"/>
      <c r="J19" s="36"/>
    </row>
    <row r="20" spans="1:10" ht="27.75" customHeight="1" x14ac:dyDescent="0.2">
      <c r="A20" s="159" t="s">
        <v>417</v>
      </c>
      <c r="B20" s="25" t="s">
        <v>763</v>
      </c>
      <c r="C20" s="160">
        <v>0</v>
      </c>
      <c r="D20" s="131">
        <v>5.4779999999999998</v>
      </c>
      <c r="E20" s="132">
        <v>0.85399999999999998</v>
      </c>
      <c r="F20" s="133">
        <v>0.108</v>
      </c>
      <c r="G20" s="161">
        <v>15.98</v>
      </c>
      <c r="H20" s="161">
        <v>5.64</v>
      </c>
      <c r="I20" s="165">
        <v>5.64</v>
      </c>
      <c r="J20" s="35">
        <v>0.27400000000000002</v>
      </c>
    </row>
    <row r="21" spans="1:10" ht="27.75" customHeight="1" x14ac:dyDescent="0.2">
      <c r="A21" s="159" t="s">
        <v>418</v>
      </c>
      <c r="B21" s="25" t="s">
        <v>764</v>
      </c>
      <c r="C21" s="160">
        <v>0</v>
      </c>
      <c r="D21" s="131">
        <v>5.4779999999999998</v>
      </c>
      <c r="E21" s="132">
        <v>0.85399999999999998</v>
      </c>
      <c r="F21" s="133">
        <v>0.108</v>
      </c>
      <c r="G21" s="161">
        <v>55.87</v>
      </c>
      <c r="H21" s="161">
        <v>5.64</v>
      </c>
      <c r="I21" s="165">
        <v>5.64</v>
      </c>
      <c r="J21" s="35">
        <v>0.27400000000000002</v>
      </c>
    </row>
    <row r="22" spans="1:10" ht="27.75" customHeight="1" x14ac:dyDescent="0.2">
      <c r="A22" s="159" t="s">
        <v>419</v>
      </c>
      <c r="B22" s="25" t="s">
        <v>765</v>
      </c>
      <c r="C22" s="160">
        <v>0</v>
      </c>
      <c r="D22" s="131">
        <v>5.4779999999999998</v>
      </c>
      <c r="E22" s="132">
        <v>0.85399999999999998</v>
      </c>
      <c r="F22" s="133">
        <v>0.108</v>
      </c>
      <c r="G22" s="161">
        <v>79.069999999999993</v>
      </c>
      <c r="H22" s="161">
        <v>5.64</v>
      </c>
      <c r="I22" s="165">
        <v>5.64</v>
      </c>
      <c r="J22" s="35">
        <v>0.27400000000000002</v>
      </c>
    </row>
    <row r="23" spans="1:10" ht="27.75" customHeight="1" x14ac:dyDescent="0.2">
      <c r="A23" s="159" t="s">
        <v>420</v>
      </c>
      <c r="B23" s="25" t="s">
        <v>766</v>
      </c>
      <c r="C23" s="160">
        <v>0</v>
      </c>
      <c r="D23" s="131">
        <v>5.4779999999999998</v>
      </c>
      <c r="E23" s="132">
        <v>0.85399999999999998</v>
      </c>
      <c r="F23" s="133">
        <v>0.108</v>
      </c>
      <c r="G23" s="161">
        <v>111.45</v>
      </c>
      <c r="H23" s="161">
        <v>5.64</v>
      </c>
      <c r="I23" s="165">
        <v>5.64</v>
      </c>
      <c r="J23" s="35">
        <v>0.27400000000000002</v>
      </c>
    </row>
    <row r="24" spans="1:10" ht="27.75" customHeight="1" x14ac:dyDescent="0.2">
      <c r="A24" s="159" t="s">
        <v>421</v>
      </c>
      <c r="B24" s="25" t="s">
        <v>767</v>
      </c>
      <c r="C24" s="160">
        <v>0</v>
      </c>
      <c r="D24" s="131">
        <v>5.4779999999999998</v>
      </c>
      <c r="E24" s="132">
        <v>0.85399999999999998</v>
      </c>
      <c r="F24" s="133">
        <v>0.108</v>
      </c>
      <c r="G24" s="161">
        <v>237.71</v>
      </c>
      <c r="H24" s="161">
        <v>5.64</v>
      </c>
      <c r="I24" s="165">
        <v>5.64</v>
      </c>
      <c r="J24" s="35">
        <v>0.27400000000000002</v>
      </c>
    </row>
    <row r="25" spans="1:10" ht="27.75" customHeight="1" x14ac:dyDescent="0.2">
      <c r="A25" s="159" t="s">
        <v>669</v>
      </c>
      <c r="B25" s="25" t="s">
        <v>768</v>
      </c>
      <c r="C25" s="166" t="s">
        <v>661</v>
      </c>
      <c r="D25" s="134">
        <v>28.539000000000001</v>
      </c>
      <c r="E25" s="135">
        <v>2.94</v>
      </c>
      <c r="F25" s="133">
        <v>1.7050000000000001</v>
      </c>
      <c r="G25" s="162"/>
      <c r="H25" s="162"/>
      <c r="I25" s="164"/>
      <c r="J25" s="36"/>
    </row>
    <row r="26" spans="1:10" ht="27.75" customHeight="1" x14ac:dyDescent="0.2">
      <c r="A26" s="159" t="s">
        <v>670</v>
      </c>
      <c r="B26" s="25" t="s">
        <v>769</v>
      </c>
      <c r="C26" s="166" t="s">
        <v>662</v>
      </c>
      <c r="D26" s="131">
        <v>-8.76</v>
      </c>
      <c r="E26" s="132">
        <v>-1.4350000000000001</v>
      </c>
      <c r="F26" s="133">
        <v>-0.19400000000000001</v>
      </c>
      <c r="G26" s="161">
        <v>0</v>
      </c>
      <c r="H26" s="162"/>
      <c r="I26" s="164"/>
      <c r="J26" s="36"/>
    </row>
    <row r="27" spans="1:10" ht="27.75" customHeight="1" x14ac:dyDescent="0.2">
      <c r="A27" s="159" t="s">
        <v>671</v>
      </c>
      <c r="B27" s="25" t="s">
        <v>770</v>
      </c>
      <c r="C27" s="166">
        <v>0</v>
      </c>
      <c r="D27" s="131">
        <v>-8.76</v>
      </c>
      <c r="E27" s="132">
        <v>-1.4350000000000001</v>
      </c>
      <c r="F27" s="133">
        <v>-0.19400000000000001</v>
      </c>
      <c r="G27" s="161">
        <v>0</v>
      </c>
      <c r="H27" s="162"/>
      <c r="I27" s="164"/>
      <c r="J27" s="35">
        <v>0.5</v>
      </c>
    </row>
    <row r="28" spans="1:10" ht="27.75" customHeight="1" x14ac:dyDescent="0.2">
      <c r="A28" s="163" t="s">
        <v>541</v>
      </c>
      <c r="B28" s="25" t="s">
        <v>771</v>
      </c>
      <c r="C28" s="166" t="s">
        <v>659</v>
      </c>
      <c r="D28" s="131">
        <v>7.5190000000000001</v>
      </c>
      <c r="E28" s="132">
        <v>1.232</v>
      </c>
      <c r="F28" s="133">
        <v>0.16600000000000001</v>
      </c>
      <c r="G28" s="161">
        <v>5.87</v>
      </c>
      <c r="H28" s="162"/>
      <c r="I28" s="164"/>
      <c r="J28" s="36"/>
    </row>
    <row r="29" spans="1:10" ht="27.75" customHeight="1" x14ac:dyDescent="0.2">
      <c r="A29" s="163" t="s">
        <v>672</v>
      </c>
      <c r="B29" s="25" t="s">
        <v>772</v>
      </c>
      <c r="C29" s="166">
        <v>2</v>
      </c>
      <c r="D29" s="131">
        <v>7.5190000000000001</v>
      </c>
      <c r="E29" s="132">
        <v>1.232</v>
      </c>
      <c r="F29" s="133">
        <v>0.16600000000000001</v>
      </c>
      <c r="G29" s="162"/>
      <c r="H29" s="162"/>
      <c r="I29" s="164"/>
      <c r="J29" s="36"/>
    </row>
    <row r="30" spans="1:10" ht="27.75" customHeight="1" x14ac:dyDescent="0.2">
      <c r="A30" s="163" t="s">
        <v>542</v>
      </c>
      <c r="B30" s="25" t="s">
        <v>773</v>
      </c>
      <c r="C30" s="166" t="s">
        <v>660</v>
      </c>
      <c r="D30" s="131">
        <v>5.8049999999999997</v>
      </c>
      <c r="E30" s="132">
        <v>0.95099999999999996</v>
      </c>
      <c r="F30" s="133">
        <v>0.128</v>
      </c>
      <c r="G30" s="161">
        <v>5.18</v>
      </c>
      <c r="H30" s="162"/>
      <c r="I30" s="164"/>
      <c r="J30" s="36"/>
    </row>
    <row r="31" spans="1:10" ht="27.75" customHeight="1" x14ac:dyDescent="0.2">
      <c r="A31" s="163" t="s">
        <v>543</v>
      </c>
      <c r="B31" s="25" t="s">
        <v>774</v>
      </c>
      <c r="C31" s="166" t="s">
        <v>660</v>
      </c>
      <c r="D31" s="131">
        <v>5.8049999999999997</v>
      </c>
      <c r="E31" s="132">
        <v>0.95099999999999996</v>
      </c>
      <c r="F31" s="133">
        <v>0.128</v>
      </c>
      <c r="G31" s="161">
        <v>6.16</v>
      </c>
      <c r="H31" s="162"/>
      <c r="I31" s="164"/>
      <c r="J31" s="36"/>
    </row>
    <row r="32" spans="1:10" ht="27.75" customHeight="1" x14ac:dyDescent="0.2">
      <c r="A32" s="163" t="s">
        <v>544</v>
      </c>
      <c r="B32" s="25" t="s">
        <v>775</v>
      </c>
      <c r="C32" s="166" t="s">
        <v>660</v>
      </c>
      <c r="D32" s="131">
        <v>5.8049999999999997</v>
      </c>
      <c r="E32" s="132">
        <v>0.95099999999999996</v>
      </c>
      <c r="F32" s="133">
        <v>0.128</v>
      </c>
      <c r="G32" s="161">
        <v>7.81</v>
      </c>
      <c r="H32" s="162"/>
      <c r="I32" s="164"/>
      <c r="J32" s="36"/>
    </row>
    <row r="33" spans="1:10" ht="27.75" customHeight="1" x14ac:dyDescent="0.2">
      <c r="A33" s="163" t="s">
        <v>545</v>
      </c>
      <c r="B33" s="25" t="s">
        <v>776</v>
      </c>
      <c r="C33" s="166" t="s">
        <v>660</v>
      </c>
      <c r="D33" s="131">
        <v>5.8049999999999997</v>
      </c>
      <c r="E33" s="132">
        <v>0.95099999999999996</v>
      </c>
      <c r="F33" s="133">
        <v>0.128</v>
      </c>
      <c r="G33" s="161">
        <v>10.43</v>
      </c>
      <c r="H33" s="162"/>
      <c r="I33" s="164"/>
      <c r="J33" s="36"/>
    </row>
    <row r="34" spans="1:10" ht="27.75" customHeight="1" x14ac:dyDescent="0.2">
      <c r="A34" s="163" t="s">
        <v>546</v>
      </c>
      <c r="B34" s="25" t="s">
        <v>777</v>
      </c>
      <c r="C34" s="166" t="s">
        <v>660</v>
      </c>
      <c r="D34" s="131">
        <v>5.8049999999999997</v>
      </c>
      <c r="E34" s="132">
        <v>0.95099999999999996</v>
      </c>
      <c r="F34" s="133">
        <v>0.128</v>
      </c>
      <c r="G34" s="161">
        <v>19.809999999999999</v>
      </c>
      <c r="H34" s="162"/>
      <c r="I34" s="164"/>
      <c r="J34" s="36"/>
    </row>
    <row r="35" spans="1:10" ht="27.75" customHeight="1" x14ac:dyDescent="0.2">
      <c r="A35" s="163" t="s">
        <v>673</v>
      </c>
      <c r="B35" s="25" t="s">
        <v>778</v>
      </c>
      <c r="C35" s="166">
        <v>4</v>
      </c>
      <c r="D35" s="131">
        <v>5.8049999999999997</v>
      </c>
      <c r="E35" s="132">
        <v>0.95099999999999996</v>
      </c>
      <c r="F35" s="133">
        <v>0.128</v>
      </c>
      <c r="G35" s="162"/>
      <c r="H35" s="162"/>
      <c r="I35" s="164"/>
      <c r="J35" s="36"/>
    </row>
    <row r="36" spans="1:10" ht="27.75" customHeight="1" x14ac:dyDescent="0.2">
      <c r="A36" s="163" t="s">
        <v>422</v>
      </c>
      <c r="B36" s="25" t="s">
        <v>779</v>
      </c>
      <c r="C36" s="166">
        <v>0</v>
      </c>
      <c r="D36" s="131">
        <v>4.2510000000000003</v>
      </c>
      <c r="E36" s="132">
        <v>0.66300000000000003</v>
      </c>
      <c r="F36" s="133">
        <v>8.4000000000000005E-2</v>
      </c>
      <c r="G36" s="161">
        <v>12.4</v>
      </c>
      <c r="H36" s="161">
        <v>4.38</v>
      </c>
      <c r="I36" s="165">
        <v>4.38</v>
      </c>
      <c r="J36" s="35">
        <v>0.21299999999999999</v>
      </c>
    </row>
    <row r="37" spans="1:10" ht="27.75" customHeight="1" x14ac:dyDescent="0.2">
      <c r="A37" s="163" t="s">
        <v>423</v>
      </c>
      <c r="B37" s="25" t="s">
        <v>780</v>
      </c>
      <c r="C37" s="166">
        <v>0</v>
      </c>
      <c r="D37" s="131">
        <v>4.2510000000000003</v>
      </c>
      <c r="E37" s="132">
        <v>0.66300000000000003</v>
      </c>
      <c r="F37" s="133">
        <v>8.4000000000000005E-2</v>
      </c>
      <c r="G37" s="161">
        <v>43.35</v>
      </c>
      <c r="H37" s="161">
        <v>4.38</v>
      </c>
      <c r="I37" s="165">
        <v>4.38</v>
      </c>
      <c r="J37" s="35">
        <v>0.21299999999999999</v>
      </c>
    </row>
    <row r="38" spans="1:10" ht="27.75" customHeight="1" x14ac:dyDescent="0.2">
      <c r="A38" s="163" t="s">
        <v>424</v>
      </c>
      <c r="B38" s="25" t="s">
        <v>781</v>
      </c>
      <c r="C38" s="166">
        <v>0</v>
      </c>
      <c r="D38" s="131">
        <v>4.2510000000000003</v>
      </c>
      <c r="E38" s="132">
        <v>0.66300000000000003</v>
      </c>
      <c r="F38" s="133">
        <v>8.4000000000000005E-2</v>
      </c>
      <c r="G38" s="161">
        <v>61.35</v>
      </c>
      <c r="H38" s="161">
        <v>4.38</v>
      </c>
      <c r="I38" s="165">
        <v>4.38</v>
      </c>
      <c r="J38" s="35">
        <v>0.21299999999999999</v>
      </c>
    </row>
    <row r="39" spans="1:10" ht="27.75" customHeight="1" x14ac:dyDescent="0.2">
      <c r="A39" s="163" t="s">
        <v>425</v>
      </c>
      <c r="B39" s="25" t="s">
        <v>782</v>
      </c>
      <c r="C39" s="166">
        <v>0</v>
      </c>
      <c r="D39" s="131">
        <v>4.2510000000000003</v>
      </c>
      <c r="E39" s="132">
        <v>0.66300000000000003</v>
      </c>
      <c r="F39" s="133">
        <v>8.4000000000000005E-2</v>
      </c>
      <c r="G39" s="161">
        <v>86.48</v>
      </c>
      <c r="H39" s="161">
        <v>4.38</v>
      </c>
      <c r="I39" s="165">
        <v>4.38</v>
      </c>
      <c r="J39" s="35">
        <v>0.21299999999999999</v>
      </c>
    </row>
    <row r="40" spans="1:10" ht="27.75" customHeight="1" x14ac:dyDescent="0.2">
      <c r="A40" s="163" t="s">
        <v>426</v>
      </c>
      <c r="B40" s="25" t="s">
        <v>783</v>
      </c>
      <c r="C40" s="166">
        <v>0</v>
      </c>
      <c r="D40" s="131">
        <v>4.2510000000000003</v>
      </c>
      <c r="E40" s="132">
        <v>0.66300000000000003</v>
      </c>
      <c r="F40" s="133">
        <v>8.4000000000000005E-2</v>
      </c>
      <c r="G40" s="161">
        <v>184.45</v>
      </c>
      <c r="H40" s="161">
        <v>4.38</v>
      </c>
      <c r="I40" s="165">
        <v>4.38</v>
      </c>
      <c r="J40" s="35">
        <v>0.21299999999999999</v>
      </c>
    </row>
    <row r="41" spans="1:10" ht="27.75" customHeight="1" x14ac:dyDescent="0.2">
      <c r="A41" s="163" t="s">
        <v>427</v>
      </c>
      <c r="B41" s="25" t="s">
        <v>784</v>
      </c>
      <c r="C41" s="166">
        <v>0</v>
      </c>
      <c r="D41" s="131">
        <v>4.2720000000000002</v>
      </c>
      <c r="E41" s="132">
        <v>0.61199999999999999</v>
      </c>
      <c r="F41" s="133">
        <v>6.8000000000000005E-2</v>
      </c>
      <c r="G41" s="161">
        <v>16.48</v>
      </c>
      <c r="H41" s="161">
        <v>5.0199999999999996</v>
      </c>
      <c r="I41" s="165">
        <v>5.0199999999999996</v>
      </c>
      <c r="J41" s="35">
        <v>0.19700000000000001</v>
      </c>
    </row>
    <row r="42" spans="1:10" ht="27.75" customHeight="1" x14ac:dyDescent="0.2">
      <c r="A42" s="163" t="s">
        <v>428</v>
      </c>
      <c r="B42" s="25" t="s">
        <v>785</v>
      </c>
      <c r="C42" s="166">
        <v>0</v>
      </c>
      <c r="D42" s="131">
        <v>4.2720000000000002</v>
      </c>
      <c r="E42" s="132">
        <v>0.61199999999999999</v>
      </c>
      <c r="F42" s="133">
        <v>6.8000000000000005E-2</v>
      </c>
      <c r="G42" s="161">
        <v>65.36</v>
      </c>
      <c r="H42" s="161">
        <v>5.0199999999999996</v>
      </c>
      <c r="I42" s="165">
        <v>5.0199999999999996</v>
      </c>
      <c r="J42" s="35">
        <v>0.19700000000000001</v>
      </c>
    </row>
    <row r="43" spans="1:10" ht="27.75" customHeight="1" x14ac:dyDescent="0.2">
      <c r="A43" s="163" t="s">
        <v>429</v>
      </c>
      <c r="B43" s="25" t="s">
        <v>786</v>
      </c>
      <c r="C43" s="166">
        <v>0</v>
      </c>
      <c r="D43" s="131">
        <v>4.2720000000000002</v>
      </c>
      <c r="E43" s="132">
        <v>0.61199999999999999</v>
      </c>
      <c r="F43" s="133">
        <v>6.8000000000000005E-2</v>
      </c>
      <c r="G43" s="161">
        <v>93.79</v>
      </c>
      <c r="H43" s="161">
        <v>5.0199999999999996</v>
      </c>
      <c r="I43" s="165">
        <v>5.0199999999999996</v>
      </c>
      <c r="J43" s="35">
        <v>0.19700000000000001</v>
      </c>
    </row>
    <row r="44" spans="1:10" ht="27.75" customHeight="1" x14ac:dyDescent="0.2">
      <c r="A44" s="163" t="s">
        <v>430</v>
      </c>
      <c r="B44" s="25" t="s">
        <v>787</v>
      </c>
      <c r="C44" s="166">
        <v>0</v>
      </c>
      <c r="D44" s="131">
        <v>4.2720000000000002</v>
      </c>
      <c r="E44" s="132">
        <v>0.61199999999999999</v>
      </c>
      <c r="F44" s="133">
        <v>6.8000000000000005E-2</v>
      </c>
      <c r="G44" s="161">
        <v>133.47999999999999</v>
      </c>
      <c r="H44" s="161">
        <v>5.0199999999999996</v>
      </c>
      <c r="I44" s="165">
        <v>5.0199999999999996</v>
      </c>
      <c r="J44" s="35">
        <v>0.19700000000000001</v>
      </c>
    </row>
    <row r="45" spans="1:10" ht="27.75" customHeight="1" x14ac:dyDescent="0.2">
      <c r="A45" s="163" t="s">
        <v>431</v>
      </c>
      <c r="B45" s="25" t="s">
        <v>788</v>
      </c>
      <c r="C45" s="166">
        <v>0</v>
      </c>
      <c r="D45" s="131">
        <v>4.2720000000000002</v>
      </c>
      <c r="E45" s="132">
        <v>0.61199999999999999</v>
      </c>
      <c r="F45" s="133">
        <v>6.8000000000000005E-2</v>
      </c>
      <c r="G45" s="161">
        <v>288.2</v>
      </c>
      <c r="H45" s="161">
        <v>5.0199999999999996</v>
      </c>
      <c r="I45" s="165">
        <v>5.0199999999999996</v>
      </c>
      <c r="J45" s="35">
        <v>0.19700000000000001</v>
      </c>
    </row>
    <row r="46" spans="1:10" ht="27.75" customHeight="1" x14ac:dyDescent="0.2">
      <c r="A46" s="163" t="s">
        <v>432</v>
      </c>
      <c r="B46" s="25" t="s">
        <v>789</v>
      </c>
      <c r="C46" s="166">
        <v>0</v>
      </c>
      <c r="D46" s="131">
        <v>4.0960000000000001</v>
      </c>
      <c r="E46" s="132">
        <v>0.55500000000000005</v>
      </c>
      <c r="F46" s="133">
        <v>5.8999999999999997E-2</v>
      </c>
      <c r="G46" s="161">
        <v>195.33</v>
      </c>
      <c r="H46" s="161">
        <v>4.92</v>
      </c>
      <c r="I46" s="165">
        <v>4.92</v>
      </c>
      <c r="J46" s="35">
        <v>0.17799999999999999</v>
      </c>
    </row>
    <row r="47" spans="1:10" ht="27.75" customHeight="1" x14ac:dyDescent="0.2">
      <c r="A47" s="163" t="s">
        <v>433</v>
      </c>
      <c r="B47" s="25" t="s">
        <v>790</v>
      </c>
      <c r="C47" s="166">
        <v>0</v>
      </c>
      <c r="D47" s="131">
        <v>4.0960000000000001</v>
      </c>
      <c r="E47" s="132">
        <v>0.55500000000000005</v>
      </c>
      <c r="F47" s="133">
        <v>5.8999999999999997E-2</v>
      </c>
      <c r="G47" s="161">
        <v>673.78</v>
      </c>
      <c r="H47" s="161">
        <v>4.92</v>
      </c>
      <c r="I47" s="165">
        <v>4.92</v>
      </c>
      <c r="J47" s="35">
        <v>0.17799999999999999</v>
      </c>
    </row>
    <row r="48" spans="1:10" ht="27.75" customHeight="1" x14ac:dyDescent="0.2">
      <c r="A48" s="163" t="s">
        <v>434</v>
      </c>
      <c r="B48" s="25" t="s">
        <v>791</v>
      </c>
      <c r="C48" s="166">
        <v>0</v>
      </c>
      <c r="D48" s="131">
        <v>4.0960000000000001</v>
      </c>
      <c r="E48" s="132">
        <v>0.55500000000000005</v>
      </c>
      <c r="F48" s="133">
        <v>5.8999999999999997E-2</v>
      </c>
      <c r="G48" s="161">
        <v>1216.6199999999999</v>
      </c>
      <c r="H48" s="161">
        <v>4.92</v>
      </c>
      <c r="I48" s="165">
        <v>4.92</v>
      </c>
      <c r="J48" s="35">
        <v>0.17799999999999999</v>
      </c>
    </row>
    <row r="49" spans="1:10" ht="27.75" customHeight="1" x14ac:dyDescent="0.2">
      <c r="A49" s="163" t="s">
        <v>435</v>
      </c>
      <c r="B49" s="25" t="s">
        <v>792</v>
      </c>
      <c r="C49" s="166">
        <v>0</v>
      </c>
      <c r="D49" s="131">
        <v>4.0960000000000001</v>
      </c>
      <c r="E49" s="132">
        <v>0.55500000000000005</v>
      </c>
      <c r="F49" s="133">
        <v>5.8999999999999997E-2</v>
      </c>
      <c r="G49" s="161">
        <v>1998.85</v>
      </c>
      <c r="H49" s="161">
        <v>4.92</v>
      </c>
      <c r="I49" s="165">
        <v>4.92</v>
      </c>
      <c r="J49" s="35">
        <v>0.17799999999999999</v>
      </c>
    </row>
    <row r="50" spans="1:10" ht="27.75" customHeight="1" x14ac:dyDescent="0.2">
      <c r="A50" s="163" t="s">
        <v>436</v>
      </c>
      <c r="B50" s="25" t="s">
        <v>793</v>
      </c>
      <c r="C50" s="166">
        <v>0</v>
      </c>
      <c r="D50" s="131">
        <v>4.0960000000000001</v>
      </c>
      <c r="E50" s="132">
        <v>0.55500000000000005</v>
      </c>
      <c r="F50" s="133">
        <v>5.8999999999999997E-2</v>
      </c>
      <c r="G50" s="161">
        <v>5459.35</v>
      </c>
      <c r="H50" s="161">
        <v>4.92</v>
      </c>
      <c r="I50" s="165">
        <v>4.92</v>
      </c>
      <c r="J50" s="35">
        <v>0.17799999999999999</v>
      </c>
    </row>
    <row r="51" spans="1:10" ht="27.75" customHeight="1" x14ac:dyDescent="0.2">
      <c r="A51" s="163" t="s">
        <v>674</v>
      </c>
      <c r="B51" s="25" t="s">
        <v>794</v>
      </c>
      <c r="C51" s="166" t="s">
        <v>661</v>
      </c>
      <c r="D51" s="134">
        <v>22.145</v>
      </c>
      <c r="E51" s="135">
        <v>2.282</v>
      </c>
      <c r="F51" s="133">
        <v>1.323</v>
      </c>
      <c r="G51" s="162"/>
      <c r="H51" s="162"/>
      <c r="I51" s="164"/>
      <c r="J51" s="36"/>
    </row>
    <row r="52" spans="1:10" ht="27.75" customHeight="1" x14ac:dyDescent="0.2">
      <c r="A52" s="163" t="s">
        <v>675</v>
      </c>
      <c r="B52" s="25" t="s">
        <v>795</v>
      </c>
      <c r="C52" s="166" t="s">
        <v>662</v>
      </c>
      <c r="D52" s="131">
        <v>-8.76</v>
      </c>
      <c r="E52" s="132">
        <v>-1.4350000000000001</v>
      </c>
      <c r="F52" s="133">
        <v>-0.19400000000000001</v>
      </c>
      <c r="G52" s="161">
        <v>0</v>
      </c>
      <c r="H52" s="162"/>
      <c r="I52" s="164"/>
      <c r="J52" s="36"/>
    </row>
    <row r="53" spans="1:10" ht="27.75" customHeight="1" x14ac:dyDescent="0.2">
      <c r="A53" s="163" t="s">
        <v>676</v>
      </c>
      <c r="B53" s="25" t="s">
        <v>796</v>
      </c>
      <c r="C53" s="166">
        <v>0</v>
      </c>
      <c r="D53" s="131">
        <v>-6.9880000000000004</v>
      </c>
      <c r="E53" s="132">
        <v>-1.1060000000000001</v>
      </c>
      <c r="F53" s="133">
        <v>-0.14299999999999999</v>
      </c>
      <c r="G53" s="161">
        <v>0</v>
      </c>
      <c r="H53" s="162"/>
      <c r="I53" s="164"/>
      <c r="J53" s="36"/>
    </row>
    <row r="54" spans="1:10" ht="27.75" customHeight="1" x14ac:dyDescent="0.2">
      <c r="A54" s="163" t="s">
        <v>677</v>
      </c>
      <c r="B54" s="25" t="s">
        <v>797</v>
      </c>
      <c r="C54" s="166">
        <v>0</v>
      </c>
      <c r="D54" s="131">
        <v>-8.76</v>
      </c>
      <c r="E54" s="132">
        <v>-1.4350000000000001</v>
      </c>
      <c r="F54" s="133">
        <v>-0.19400000000000001</v>
      </c>
      <c r="G54" s="161">
        <v>0</v>
      </c>
      <c r="H54" s="162"/>
      <c r="I54" s="164"/>
      <c r="J54" s="35">
        <v>0.5</v>
      </c>
    </row>
    <row r="55" spans="1:10" ht="27.75" customHeight="1" x14ac:dyDescent="0.2">
      <c r="A55" s="163" t="s">
        <v>678</v>
      </c>
      <c r="B55" s="25" t="s">
        <v>798</v>
      </c>
      <c r="C55" s="166">
        <v>0</v>
      </c>
      <c r="D55" s="131">
        <v>-6.9880000000000004</v>
      </c>
      <c r="E55" s="132">
        <v>-1.1060000000000001</v>
      </c>
      <c r="F55" s="133">
        <v>-0.14299999999999999</v>
      </c>
      <c r="G55" s="161">
        <v>0</v>
      </c>
      <c r="H55" s="162"/>
      <c r="I55" s="164"/>
      <c r="J55" s="35">
        <v>0.35399999999999998</v>
      </c>
    </row>
    <row r="56" spans="1:10" ht="27.75" customHeight="1" x14ac:dyDescent="0.2">
      <c r="A56" s="163" t="s">
        <v>679</v>
      </c>
      <c r="B56" s="25" t="s">
        <v>799</v>
      </c>
      <c r="C56" s="166">
        <v>0</v>
      </c>
      <c r="D56" s="131">
        <v>-5.1269999999999998</v>
      </c>
      <c r="E56" s="132">
        <v>-0.73499999999999999</v>
      </c>
      <c r="F56" s="133">
        <v>-8.2000000000000003E-2</v>
      </c>
      <c r="G56" s="161">
        <v>0</v>
      </c>
      <c r="H56" s="162"/>
      <c r="I56" s="164"/>
      <c r="J56" s="35">
        <v>0.29899999999999999</v>
      </c>
    </row>
    <row r="57" spans="1:10" ht="27.75" customHeight="1" x14ac:dyDescent="0.2">
      <c r="A57" s="159" t="s">
        <v>547</v>
      </c>
      <c r="B57" s="25" t="s">
        <v>800</v>
      </c>
      <c r="C57" s="166" t="s">
        <v>659</v>
      </c>
      <c r="D57" s="131">
        <v>6.5149999999999997</v>
      </c>
      <c r="E57" s="132">
        <v>1.0680000000000001</v>
      </c>
      <c r="F57" s="133">
        <v>0.14399999999999999</v>
      </c>
      <c r="G57" s="161">
        <v>5.09</v>
      </c>
      <c r="H57" s="162"/>
      <c r="I57" s="164"/>
      <c r="J57" s="36"/>
    </row>
    <row r="58" spans="1:10" ht="27.75" customHeight="1" x14ac:dyDescent="0.2">
      <c r="A58" s="159" t="s">
        <v>680</v>
      </c>
      <c r="B58" s="25" t="s">
        <v>801</v>
      </c>
      <c r="C58" s="166">
        <v>2</v>
      </c>
      <c r="D58" s="131">
        <v>6.5149999999999997</v>
      </c>
      <c r="E58" s="132">
        <v>1.0680000000000001</v>
      </c>
      <c r="F58" s="133">
        <v>0.14399999999999999</v>
      </c>
      <c r="G58" s="162"/>
      <c r="H58" s="162"/>
      <c r="I58" s="164"/>
      <c r="J58" s="36"/>
    </row>
    <row r="59" spans="1:10" ht="27.75" customHeight="1" x14ac:dyDescent="0.2">
      <c r="A59" s="159" t="s">
        <v>548</v>
      </c>
      <c r="B59" s="25" t="s">
        <v>802</v>
      </c>
      <c r="C59" s="166" t="s">
        <v>660</v>
      </c>
      <c r="D59" s="131">
        <v>5.03</v>
      </c>
      <c r="E59" s="132">
        <v>0.82399999999999995</v>
      </c>
      <c r="F59" s="133">
        <v>0.111</v>
      </c>
      <c r="G59" s="161">
        <v>4.49</v>
      </c>
      <c r="H59" s="162"/>
      <c r="I59" s="164"/>
      <c r="J59" s="36"/>
    </row>
    <row r="60" spans="1:10" ht="27.75" customHeight="1" x14ac:dyDescent="0.2">
      <c r="A60" s="159" t="s">
        <v>549</v>
      </c>
      <c r="B60" s="25" t="s">
        <v>803</v>
      </c>
      <c r="C60" s="166" t="s">
        <v>660</v>
      </c>
      <c r="D60" s="131">
        <v>5.03</v>
      </c>
      <c r="E60" s="132">
        <v>0.82399999999999995</v>
      </c>
      <c r="F60" s="133">
        <v>0.111</v>
      </c>
      <c r="G60" s="161">
        <v>5.34</v>
      </c>
      <c r="H60" s="162"/>
      <c r="I60" s="164"/>
      <c r="J60" s="36"/>
    </row>
    <row r="61" spans="1:10" ht="27.75" customHeight="1" x14ac:dyDescent="0.2">
      <c r="A61" s="159" t="s">
        <v>550</v>
      </c>
      <c r="B61" s="25" t="s">
        <v>804</v>
      </c>
      <c r="C61" s="166" t="s">
        <v>660</v>
      </c>
      <c r="D61" s="131">
        <v>5.03</v>
      </c>
      <c r="E61" s="132">
        <v>0.82399999999999995</v>
      </c>
      <c r="F61" s="133">
        <v>0.111</v>
      </c>
      <c r="G61" s="161">
        <v>6.77</v>
      </c>
      <c r="H61" s="162"/>
      <c r="I61" s="164"/>
      <c r="J61" s="36"/>
    </row>
    <row r="62" spans="1:10" ht="27.75" customHeight="1" x14ac:dyDescent="0.2">
      <c r="A62" s="159" t="s">
        <v>551</v>
      </c>
      <c r="B62" s="25" t="s">
        <v>805</v>
      </c>
      <c r="C62" s="166" t="s">
        <v>660</v>
      </c>
      <c r="D62" s="131">
        <v>5.03</v>
      </c>
      <c r="E62" s="132">
        <v>0.82399999999999995</v>
      </c>
      <c r="F62" s="133">
        <v>0.111</v>
      </c>
      <c r="G62" s="161">
        <v>9.0399999999999991</v>
      </c>
      <c r="H62" s="162"/>
      <c r="I62" s="164"/>
      <c r="J62" s="36"/>
    </row>
    <row r="63" spans="1:10" ht="27.75" customHeight="1" x14ac:dyDescent="0.2">
      <c r="A63" s="159" t="s">
        <v>552</v>
      </c>
      <c r="B63" s="25" t="s">
        <v>806</v>
      </c>
      <c r="C63" s="166" t="s">
        <v>660</v>
      </c>
      <c r="D63" s="131">
        <v>5.03</v>
      </c>
      <c r="E63" s="132">
        <v>0.82399999999999995</v>
      </c>
      <c r="F63" s="133">
        <v>0.111</v>
      </c>
      <c r="G63" s="161">
        <v>17.16</v>
      </c>
      <c r="H63" s="162"/>
      <c r="I63" s="164"/>
      <c r="J63" s="36"/>
    </row>
    <row r="64" spans="1:10" ht="27.75" customHeight="1" x14ac:dyDescent="0.2">
      <c r="A64" s="159" t="s">
        <v>681</v>
      </c>
      <c r="B64" s="25" t="s">
        <v>807</v>
      </c>
      <c r="C64" s="166">
        <v>4</v>
      </c>
      <c r="D64" s="131">
        <v>5.03</v>
      </c>
      <c r="E64" s="132">
        <v>0.82399999999999995</v>
      </c>
      <c r="F64" s="133">
        <v>0.111</v>
      </c>
      <c r="G64" s="162"/>
      <c r="H64" s="162"/>
      <c r="I64" s="164"/>
      <c r="J64" s="36"/>
    </row>
    <row r="65" spans="1:10" ht="27.75" customHeight="1" x14ac:dyDescent="0.2">
      <c r="A65" s="159" t="s">
        <v>497</v>
      </c>
      <c r="B65" s="25" t="s">
        <v>808</v>
      </c>
      <c r="C65" s="166">
        <v>0</v>
      </c>
      <c r="D65" s="131">
        <v>3.6829999999999998</v>
      </c>
      <c r="E65" s="132">
        <v>0.57399999999999995</v>
      </c>
      <c r="F65" s="133">
        <v>7.2999999999999995E-2</v>
      </c>
      <c r="G65" s="161">
        <v>10.75</v>
      </c>
      <c r="H65" s="161">
        <v>3.8</v>
      </c>
      <c r="I65" s="165">
        <v>3.8</v>
      </c>
      <c r="J65" s="35">
        <v>0.184</v>
      </c>
    </row>
    <row r="66" spans="1:10" ht="27.75" customHeight="1" x14ac:dyDescent="0.2">
      <c r="A66" s="159" t="s">
        <v>498</v>
      </c>
      <c r="B66" s="25" t="s">
        <v>809</v>
      </c>
      <c r="C66" s="166">
        <v>0</v>
      </c>
      <c r="D66" s="131">
        <v>3.6829999999999998</v>
      </c>
      <c r="E66" s="132">
        <v>0.57399999999999995</v>
      </c>
      <c r="F66" s="133">
        <v>7.2999999999999995E-2</v>
      </c>
      <c r="G66" s="161">
        <v>37.57</v>
      </c>
      <c r="H66" s="161">
        <v>3.8</v>
      </c>
      <c r="I66" s="165">
        <v>3.8</v>
      </c>
      <c r="J66" s="35">
        <v>0.184</v>
      </c>
    </row>
    <row r="67" spans="1:10" ht="27.75" customHeight="1" x14ac:dyDescent="0.2">
      <c r="A67" s="159" t="s">
        <v>499</v>
      </c>
      <c r="B67" s="25" t="s">
        <v>810</v>
      </c>
      <c r="C67" s="166">
        <v>0</v>
      </c>
      <c r="D67" s="131">
        <v>3.6829999999999998</v>
      </c>
      <c r="E67" s="132">
        <v>0.57399999999999995</v>
      </c>
      <c r="F67" s="133">
        <v>7.2999999999999995E-2</v>
      </c>
      <c r="G67" s="161">
        <v>53.16</v>
      </c>
      <c r="H67" s="161">
        <v>3.8</v>
      </c>
      <c r="I67" s="165">
        <v>3.8</v>
      </c>
      <c r="J67" s="35">
        <v>0.184</v>
      </c>
    </row>
    <row r="68" spans="1:10" ht="27.75" customHeight="1" x14ac:dyDescent="0.2">
      <c r="A68" s="159" t="s">
        <v>500</v>
      </c>
      <c r="B68" s="25" t="s">
        <v>811</v>
      </c>
      <c r="C68" s="166">
        <v>0</v>
      </c>
      <c r="D68" s="131">
        <v>3.6829999999999998</v>
      </c>
      <c r="E68" s="132">
        <v>0.57399999999999995</v>
      </c>
      <c r="F68" s="133">
        <v>7.2999999999999995E-2</v>
      </c>
      <c r="G68" s="161">
        <v>74.94</v>
      </c>
      <c r="H68" s="161">
        <v>3.8</v>
      </c>
      <c r="I68" s="165">
        <v>3.8</v>
      </c>
      <c r="J68" s="35">
        <v>0.184</v>
      </c>
    </row>
    <row r="69" spans="1:10" ht="27.75" customHeight="1" x14ac:dyDescent="0.2">
      <c r="A69" s="159" t="s">
        <v>501</v>
      </c>
      <c r="B69" s="25" t="s">
        <v>812</v>
      </c>
      <c r="C69" s="166">
        <v>0</v>
      </c>
      <c r="D69" s="131">
        <v>3.6829999999999998</v>
      </c>
      <c r="E69" s="132">
        <v>0.57399999999999995</v>
      </c>
      <c r="F69" s="133">
        <v>7.2999999999999995E-2</v>
      </c>
      <c r="G69" s="161">
        <v>159.83000000000001</v>
      </c>
      <c r="H69" s="161">
        <v>3.8</v>
      </c>
      <c r="I69" s="165">
        <v>3.8</v>
      </c>
      <c r="J69" s="35">
        <v>0.184</v>
      </c>
    </row>
    <row r="70" spans="1:10" ht="27.75" customHeight="1" x14ac:dyDescent="0.2">
      <c r="A70" s="159" t="s">
        <v>502</v>
      </c>
      <c r="B70" s="25" t="s">
        <v>813</v>
      </c>
      <c r="C70" s="166">
        <v>0</v>
      </c>
      <c r="D70" s="131">
        <v>3.6019999999999999</v>
      </c>
      <c r="E70" s="132">
        <v>0.51600000000000001</v>
      </c>
      <c r="F70" s="133">
        <v>5.7000000000000002E-2</v>
      </c>
      <c r="G70" s="161">
        <v>13.9</v>
      </c>
      <c r="H70" s="161">
        <v>4.2300000000000004</v>
      </c>
      <c r="I70" s="165">
        <v>4.2300000000000004</v>
      </c>
      <c r="J70" s="35">
        <v>0.16600000000000001</v>
      </c>
    </row>
    <row r="71" spans="1:10" ht="27.75" customHeight="1" x14ac:dyDescent="0.2">
      <c r="A71" s="159" t="s">
        <v>503</v>
      </c>
      <c r="B71" s="25" t="s">
        <v>814</v>
      </c>
      <c r="C71" s="166">
        <v>0</v>
      </c>
      <c r="D71" s="131">
        <v>3.6019999999999999</v>
      </c>
      <c r="E71" s="132">
        <v>0.51600000000000001</v>
      </c>
      <c r="F71" s="133">
        <v>5.7000000000000002E-2</v>
      </c>
      <c r="G71" s="161">
        <v>55.11</v>
      </c>
      <c r="H71" s="161">
        <v>4.2300000000000004</v>
      </c>
      <c r="I71" s="165">
        <v>4.2300000000000004</v>
      </c>
      <c r="J71" s="35">
        <v>0.16600000000000001</v>
      </c>
    </row>
    <row r="72" spans="1:10" ht="27.75" customHeight="1" x14ac:dyDescent="0.2">
      <c r="A72" s="159" t="s">
        <v>504</v>
      </c>
      <c r="B72" s="25" t="s">
        <v>815</v>
      </c>
      <c r="C72" s="166">
        <v>0</v>
      </c>
      <c r="D72" s="131">
        <v>3.6019999999999999</v>
      </c>
      <c r="E72" s="132">
        <v>0.51600000000000001</v>
      </c>
      <c r="F72" s="133">
        <v>5.7000000000000002E-2</v>
      </c>
      <c r="G72" s="161">
        <v>79.08</v>
      </c>
      <c r="H72" s="161">
        <v>4.2300000000000004</v>
      </c>
      <c r="I72" s="165">
        <v>4.2300000000000004</v>
      </c>
      <c r="J72" s="35">
        <v>0.16600000000000001</v>
      </c>
    </row>
    <row r="73" spans="1:10" ht="27.75" customHeight="1" x14ac:dyDescent="0.2">
      <c r="A73" s="159" t="s">
        <v>505</v>
      </c>
      <c r="B73" s="25" t="s">
        <v>816</v>
      </c>
      <c r="C73" s="166">
        <v>0</v>
      </c>
      <c r="D73" s="131">
        <v>3.6019999999999999</v>
      </c>
      <c r="E73" s="132">
        <v>0.51600000000000001</v>
      </c>
      <c r="F73" s="133">
        <v>5.7000000000000002E-2</v>
      </c>
      <c r="G73" s="161">
        <v>112.54</v>
      </c>
      <c r="H73" s="161">
        <v>4.2300000000000004</v>
      </c>
      <c r="I73" s="165">
        <v>4.2300000000000004</v>
      </c>
      <c r="J73" s="35">
        <v>0.16600000000000001</v>
      </c>
    </row>
    <row r="74" spans="1:10" ht="27.75" customHeight="1" x14ac:dyDescent="0.2">
      <c r="A74" s="159" t="s">
        <v>506</v>
      </c>
      <c r="B74" s="25" t="s">
        <v>817</v>
      </c>
      <c r="C74" s="166">
        <v>0</v>
      </c>
      <c r="D74" s="131">
        <v>3.6019999999999999</v>
      </c>
      <c r="E74" s="132">
        <v>0.51600000000000001</v>
      </c>
      <c r="F74" s="133">
        <v>5.7000000000000002E-2</v>
      </c>
      <c r="G74" s="161">
        <v>243</v>
      </c>
      <c r="H74" s="161">
        <v>4.2300000000000004</v>
      </c>
      <c r="I74" s="165">
        <v>4.2300000000000004</v>
      </c>
      <c r="J74" s="35">
        <v>0.16600000000000001</v>
      </c>
    </row>
    <row r="75" spans="1:10" ht="27.75" customHeight="1" x14ac:dyDescent="0.2">
      <c r="A75" s="159" t="s">
        <v>507</v>
      </c>
      <c r="B75" s="25" t="s">
        <v>818</v>
      </c>
      <c r="C75" s="166">
        <v>0</v>
      </c>
      <c r="D75" s="131">
        <v>3.4119999999999999</v>
      </c>
      <c r="E75" s="132">
        <v>0.46300000000000002</v>
      </c>
      <c r="F75" s="133">
        <v>4.9000000000000002E-2</v>
      </c>
      <c r="G75" s="161">
        <v>162.72999999999999</v>
      </c>
      <c r="H75" s="161">
        <v>4.0999999999999996</v>
      </c>
      <c r="I75" s="165">
        <v>4.0999999999999996</v>
      </c>
      <c r="J75" s="35">
        <v>0.14799999999999999</v>
      </c>
    </row>
    <row r="76" spans="1:10" ht="27.75" customHeight="1" x14ac:dyDescent="0.2">
      <c r="A76" s="159" t="s">
        <v>508</v>
      </c>
      <c r="B76" s="25" t="s">
        <v>819</v>
      </c>
      <c r="C76" s="166">
        <v>0</v>
      </c>
      <c r="D76" s="131">
        <v>3.4119999999999999</v>
      </c>
      <c r="E76" s="132">
        <v>0.46300000000000002</v>
      </c>
      <c r="F76" s="133">
        <v>4.9000000000000002E-2</v>
      </c>
      <c r="G76" s="161">
        <v>561.33000000000004</v>
      </c>
      <c r="H76" s="161">
        <v>4.0999999999999996</v>
      </c>
      <c r="I76" s="165">
        <v>4.0999999999999996</v>
      </c>
      <c r="J76" s="35">
        <v>0.14799999999999999</v>
      </c>
    </row>
    <row r="77" spans="1:10" ht="27.75" customHeight="1" x14ac:dyDescent="0.2">
      <c r="A77" s="159" t="s">
        <v>509</v>
      </c>
      <c r="B77" s="25" t="s">
        <v>820</v>
      </c>
      <c r="C77" s="166">
        <v>0</v>
      </c>
      <c r="D77" s="131">
        <v>3.4119999999999999</v>
      </c>
      <c r="E77" s="132">
        <v>0.46300000000000002</v>
      </c>
      <c r="F77" s="133">
        <v>4.9000000000000002E-2</v>
      </c>
      <c r="G77" s="161">
        <v>1013.57</v>
      </c>
      <c r="H77" s="161">
        <v>4.0999999999999996</v>
      </c>
      <c r="I77" s="165">
        <v>4.0999999999999996</v>
      </c>
      <c r="J77" s="35">
        <v>0.14799999999999999</v>
      </c>
    </row>
    <row r="78" spans="1:10" ht="27.75" customHeight="1" x14ac:dyDescent="0.2">
      <c r="A78" s="159" t="s">
        <v>510</v>
      </c>
      <c r="B78" s="25" t="s">
        <v>821</v>
      </c>
      <c r="C78" s="166">
        <v>0</v>
      </c>
      <c r="D78" s="131">
        <v>3.4119999999999999</v>
      </c>
      <c r="E78" s="132">
        <v>0.46300000000000002</v>
      </c>
      <c r="F78" s="133">
        <v>4.9000000000000002E-2</v>
      </c>
      <c r="G78" s="161">
        <v>1665.25</v>
      </c>
      <c r="H78" s="161">
        <v>4.0999999999999996</v>
      </c>
      <c r="I78" s="165">
        <v>4.0999999999999996</v>
      </c>
      <c r="J78" s="35">
        <v>0.14799999999999999</v>
      </c>
    </row>
    <row r="79" spans="1:10" ht="27.75" customHeight="1" x14ac:dyDescent="0.2">
      <c r="A79" s="159" t="s">
        <v>511</v>
      </c>
      <c r="B79" s="25" t="s">
        <v>822</v>
      </c>
      <c r="C79" s="166">
        <v>0</v>
      </c>
      <c r="D79" s="131">
        <v>3.4119999999999999</v>
      </c>
      <c r="E79" s="132">
        <v>0.46300000000000002</v>
      </c>
      <c r="F79" s="133">
        <v>4.9000000000000002E-2</v>
      </c>
      <c r="G79" s="161">
        <v>4548.21</v>
      </c>
      <c r="H79" s="161">
        <v>4.0999999999999996</v>
      </c>
      <c r="I79" s="165">
        <v>4.0999999999999996</v>
      </c>
      <c r="J79" s="35">
        <v>0.14799999999999999</v>
      </c>
    </row>
    <row r="80" spans="1:10" ht="27.75" customHeight="1" x14ac:dyDescent="0.2">
      <c r="A80" s="159" t="s">
        <v>682</v>
      </c>
      <c r="B80" s="25" t="s">
        <v>823</v>
      </c>
      <c r="C80" s="166" t="s">
        <v>661</v>
      </c>
      <c r="D80" s="134">
        <v>19.189</v>
      </c>
      <c r="E80" s="135">
        <v>1.9770000000000001</v>
      </c>
      <c r="F80" s="133">
        <v>1.1459999999999999</v>
      </c>
      <c r="G80" s="162"/>
      <c r="H80" s="162"/>
      <c r="I80" s="164"/>
      <c r="J80" s="36"/>
    </row>
    <row r="81" spans="1:10" ht="27.75" customHeight="1" x14ac:dyDescent="0.2">
      <c r="A81" s="159" t="s">
        <v>683</v>
      </c>
      <c r="B81" s="25" t="s">
        <v>824</v>
      </c>
      <c r="C81" s="166" t="s">
        <v>662</v>
      </c>
      <c r="D81" s="131">
        <v>-5.8140000000000001</v>
      </c>
      <c r="E81" s="132">
        <v>-0.95299999999999996</v>
      </c>
      <c r="F81" s="133">
        <v>-0.128</v>
      </c>
      <c r="G81" s="161">
        <v>0</v>
      </c>
      <c r="H81" s="162"/>
      <c r="I81" s="164"/>
      <c r="J81" s="36"/>
    </row>
    <row r="82" spans="1:10" ht="27.75" customHeight="1" x14ac:dyDescent="0.2">
      <c r="A82" s="159" t="s">
        <v>684</v>
      </c>
      <c r="B82" s="25" t="s">
        <v>825</v>
      </c>
      <c r="C82" s="166">
        <v>0</v>
      </c>
      <c r="D82" s="131">
        <v>-5.1219999999999999</v>
      </c>
      <c r="E82" s="132">
        <v>-0.81</v>
      </c>
      <c r="F82" s="133">
        <v>-0.105</v>
      </c>
      <c r="G82" s="161">
        <v>0</v>
      </c>
      <c r="H82" s="162"/>
      <c r="I82" s="164"/>
      <c r="J82" s="36"/>
    </row>
    <row r="83" spans="1:10" ht="27.75" customHeight="1" x14ac:dyDescent="0.2">
      <c r="A83" s="159" t="s">
        <v>685</v>
      </c>
      <c r="B83" s="25" t="s">
        <v>826</v>
      </c>
      <c r="C83" s="166">
        <v>0</v>
      </c>
      <c r="D83" s="131">
        <v>-5.8140000000000001</v>
      </c>
      <c r="E83" s="132">
        <v>-0.95299999999999996</v>
      </c>
      <c r="F83" s="133">
        <v>-0.128</v>
      </c>
      <c r="G83" s="161">
        <v>0</v>
      </c>
      <c r="H83" s="162"/>
      <c r="I83" s="164"/>
      <c r="J83" s="35">
        <v>0.33200000000000002</v>
      </c>
    </row>
    <row r="84" spans="1:10" ht="27.75" customHeight="1" x14ac:dyDescent="0.2">
      <c r="A84" s="159" t="s">
        <v>686</v>
      </c>
      <c r="B84" s="25" t="s">
        <v>827</v>
      </c>
      <c r="C84" s="166">
        <v>0</v>
      </c>
      <c r="D84" s="131">
        <v>-5.1219999999999999</v>
      </c>
      <c r="E84" s="132">
        <v>-0.81</v>
      </c>
      <c r="F84" s="133">
        <v>-0.105</v>
      </c>
      <c r="G84" s="161">
        <v>0</v>
      </c>
      <c r="H84" s="162"/>
      <c r="I84" s="164"/>
      <c r="J84" s="35">
        <v>0.25900000000000001</v>
      </c>
    </row>
    <row r="85" spans="1:10" ht="27.75" customHeight="1" x14ac:dyDescent="0.2">
      <c r="A85" s="159" t="s">
        <v>687</v>
      </c>
      <c r="B85" s="25" t="s">
        <v>828</v>
      </c>
      <c r="C85" s="166">
        <v>0</v>
      </c>
      <c r="D85" s="131">
        <v>-5.1269999999999998</v>
      </c>
      <c r="E85" s="132">
        <v>-0.73499999999999999</v>
      </c>
      <c r="F85" s="133">
        <v>-8.2000000000000003E-2</v>
      </c>
      <c r="G85" s="161">
        <v>15.58</v>
      </c>
      <c r="H85" s="162"/>
      <c r="I85" s="164"/>
      <c r="J85" s="35">
        <v>0.29899999999999999</v>
      </c>
    </row>
    <row r="86" spans="1:10" ht="27.75" customHeight="1" x14ac:dyDescent="0.2">
      <c r="A86" s="159" t="s">
        <v>553</v>
      </c>
      <c r="B86" s="25"/>
      <c r="C86" s="166" t="s">
        <v>659</v>
      </c>
      <c r="D86" s="131">
        <v>5.0039999999999996</v>
      </c>
      <c r="E86" s="132">
        <v>0.82</v>
      </c>
      <c r="F86" s="133">
        <v>0.111</v>
      </c>
      <c r="G86" s="161">
        <v>3.91</v>
      </c>
      <c r="H86" s="162"/>
      <c r="I86" s="164"/>
      <c r="J86" s="36"/>
    </row>
    <row r="87" spans="1:10" ht="27.75" customHeight="1" x14ac:dyDescent="0.2">
      <c r="A87" s="159" t="s">
        <v>688</v>
      </c>
      <c r="B87" s="25"/>
      <c r="C87" s="166">
        <v>2</v>
      </c>
      <c r="D87" s="131">
        <v>5.0039999999999996</v>
      </c>
      <c r="E87" s="132">
        <v>0.82</v>
      </c>
      <c r="F87" s="133">
        <v>0.111</v>
      </c>
      <c r="G87" s="162"/>
      <c r="H87" s="162"/>
      <c r="I87" s="164"/>
      <c r="J87" s="36"/>
    </row>
    <row r="88" spans="1:10" ht="27.75" customHeight="1" x14ac:dyDescent="0.2">
      <c r="A88" s="159" t="s">
        <v>554</v>
      </c>
      <c r="B88" s="25"/>
      <c r="C88" s="166" t="s">
        <v>660</v>
      </c>
      <c r="D88" s="131">
        <v>3.863</v>
      </c>
      <c r="E88" s="132">
        <v>0.63300000000000001</v>
      </c>
      <c r="F88" s="133">
        <v>8.5000000000000006E-2</v>
      </c>
      <c r="G88" s="161">
        <v>3.45</v>
      </c>
      <c r="H88" s="162"/>
      <c r="I88" s="164"/>
      <c r="J88" s="36"/>
    </row>
    <row r="89" spans="1:10" ht="27.75" customHeight="1" x14ac:dyDescent="0.2">
      <c r="A89" s="159" t="s">
        <v>555</v>
      </c>
      <c r="B89" s="25"/>
      <c r="C89" s="166" t="s">
        <v>660</v>
      </c>
      <c r="D89" s="131">
        <v>3.863</v>
      </c>
      <c r="E89" s="132">
        <v>0.63300000000000001</v>
      </c>
      <c r="F89" s="133">
        <v>8.5000000000000006E-2</v>
      </c>
      <c r="G89" s="161">
        <v>4.0999999999999996</v>
      </c>
      <c r="H89" s="162"/>
      <c r="I89" s="164"/>
      <c r="J89" s="36"/>
    </row>
    <row r="90" spans="1:10" ht="27.75" customHeight="1" x14ac:dyDescent="0.2">
      <c r="A90" s="159" t="s">
        <v>556</v>
      </c>
      <c r="B90" s="25"/>
      <c r="C90" s="166" t="s">
        <v>660</v>
      </c>
      <c r="D90" s="131">
        <v>3.863</v>
      </c>
      <c r="E90" s="132">
        <v>0.63300000000000001</v>
      </c>
      <c r="F90" s="133">
        <v>8.5000000000000006E-2</v>
      </c>
      <c r="G90" s="161">
        <v>5.2</v>
      </c>
      <c r="H90" s="162"/>
      <c r="I90" s="164"/>
      <c r="J90" s="36"/>
    </row>
    <row r="91" spans="1:10" ht="27.75" customHeight="1" x14ac:dyDescent="0.2">
      <c r="A91" s="159" t="s">
        <v>557</v>
      </c>
      <c r="B91" s="25"/>
      <c r="C91" s="166" t="s">
        <v>660</v>
      </c>
      <c r="D91" s="131">
        <v>3.863</v>
      </c>
      <c r="E91" s="132">
        <v>0.63300000000000001</v>
      </c>
      <c r="F91" s="133">
        <v>8.5000000000000006E-2</v>
      </c>
      <c r="G91" s="161">
        <v>6.94</v>
      </c>
      <c r="H91" s="162"/>
      <c r="I91" s="164"/>
      <c r="J91" s="36"/>
    </row>
    <row r="92" spans="1:10" ht="27.75" customHeight="1" x14ac:dyDescent="0.2">
      <c r="A92" s="159" t="s">
        <v>558</v>
      </c>
      <c r="B92" s="25"/>
      <c r="C92" s="166" t="s">
        <v>660</v>
      </c>
      <c r="D92" s="131">
        <v>3.863</v>
      </c>
      <c r="E92" s="132">
        <v>0.63300000000000001</v>
      </c>
      <c r="F92" s="133">
        <v>8.5000000000000006E-2</v>
      </c>
      <c r="G92" s="161">
        <v>13.18</v>
      </c>
      <c r="H92" s="162"/>
      <c r="I92" s="164"/>
      <c r="J92" s="36"/>
    </row>
    <row r="93" spans="1:10" ht="27.75" customHeight="1" x14ac:dyDescent="0.2">
      <c r="A93" s="159" t="s">
        <v>689</v>
      </c>
      <c r="B93" s="25"/>
      <c r="C93" s="166">
        <v>4</v>
      </c>
      <c r="D93" s="131">
        <v>3.863</v>
      </c>
      <c r="E93" s="132">
        <v>0.63300000000000001</v>
      </c>
      <c r="F93" s="133">
        <v>8.5000000000000006E-2</v>
      </c>
      <c r="G93" s="162"/>
      <c r="H93" s="162"/>
      <c r="I93" s="164"/>
      <c r="J93" s="36"/>
    </row>
    <row r="94" spans="1:10" ht="27.75" customHeight="1" x14ac:dyDescent="0.2">
      <c r="A94" s="159" t="s">
        <v>482</v>
      </c>
      <c r="B94" s="25"/>
      <c r="C94" s="166">
        <v>0</v>
      </c>
      <c r="D94" s="131">
        <v>2.8290000000000002</v>
      </c>
      <c r="E94" s="132">
        <v>0.441</v>
      </c>
      <c r="F94" s="133">
        <v>5.6000000000000001E-2</v>
      </c>
      <c r="G94" s="161">
        <v>8.25</v>
      </c>
      <c r="H94" s="161">
        <v>2.91</v>
      </c>
      <c r="I94" s="165">
        <v>2.91</v>
      </c>
      <c r="J94" s="35">
        <v>0.14199999999999999</v>
      </c>
    </row>
    <row r="95" spans="1:10" ht="27.75" customHeight="1" x14ac:dyDescent="0.2">
      <c r="A95" s="159" t="s">
        <v>483</v>
      </c>
      <c r="B95" s="25"/>
      <c r="C95" s="166">
        <v>0</v>
      </c>
      <c r="D95" s="131">
        <v>2.8290000000000002</v>
      </c>
      <c r="E95" s="132">
        <v>0.441</v>
      </c>
      <c r="F95" s="133">
        <v>5.6000000000000001E-2</v>
      </c>
      <c r="G95" s="161">
        <v>28.85</v>
      </c>
      <c r="H95" s="161">
        <v>2.91</v>
      </c>
      <c r="I95" s="165">
        <v>2.91</v>
      </c>
      <c r="J95" s="35">
        <v>0.14199999999999999</v>
      </c>
    </row>
    <row r="96" spans="1:10" ht="27.75" customHeight="1" x14ac:dyDescent="0.2">
      <c r="A96" s="159" t="s">
        <v>484</v>
      </c>
      <c r="B96" s="25"/>
      <c r="C96" s="166">
        <v>0</v>
      </c>
      <c r="D96" s="131">
        <v>2.8290000000000002</v>
      </c>
      <c r="E96" s="132">
        <v>0.441</v>
      </c>
      <c r="F96" s="133">
        <v>5.6000000000000001E-2</v>
      </c>
      <c r="G96" s="161">
        <v>40.83</v>
      </c>
      <c r="H96" s="161">
        <v>2.91</v>
      </c>
      <c r="I96" s="165">
        <v>2.91</v>
      </c>
      <c r="J96" s="35">
        <v>0.14199999999999999</v>
      </c>
    </row>
    <row r="97" spans="1:10" ht="27.75" customHeight="1" x14ac:dyDescent="0.2">
      <c r="A97" s="159" t="s">
        <v>485</v>
      </c>
      <c r="B97" s="25"/>
      <c r="C97" s="166">
        <v>0</v>
      </c>
      <c r="D97" s="131">
        <v>2.8290000000000002</v>
      </c>
      <c r="E97" s="132">
        <v>0.441</v>
      </c>
      <c r="F97" s="133">
        <v>5.6000000000000001E-2</v>
      </c>
      <c r="G97" s="161">
        <v>57.55</v>
      </c>
      <c r="H97" s="161">
        <v>2.91</v>
      </c>
      <c r="I97" s="165">
        <v>2.91</v>
      </c>
      <c r="J97" s="35">
        <v>0.14199999999999999</v>
      </c>
    </row>
    <row r="98" spans="1:10" ht="27.75" customHeight="1" x14ac:dyDescent="0.2">
      <c r="A98" s="159" t="s">
        <v>486</v>
      </c>
      <c r="B98" s="25"/>
      <c r="C98" s="166">
        <v>0</v>
      </c>
      <c r="D98" s="131">
        <v>2.8290000000000002</v>
      </c>
      <c r="E98" s="132">
        <v>0.441</v>
      </c>
      <c r="F98" s="133">
        <v>5.6000000000000001E-2</v>
      </c>
      <c r="G98" s="161">
        <v>122.75</v>
      </c>
      <c r="H98" s="161">
        <v>2.91</v>
      </c>
      <c r="I98" s="165">
        <v>2.91</v>
      </c>
      <c r="J98" s="35">
        <v>0.14199999999999999</v>
      </c>
    </row>
    <row r="99" spans="1:10" ht="27.75" customHeight="1" x14ac:dyDescent="0.2">
      <c r="A99" s="159" t="s">
        <v>487</v>
      </c>
      <c r="B99" s="25"/>
      <c r="C99" s="166">
        <v>0</v>
      </c>
      <c r="D99" s="131">
        <v>2.766</v>
      </c>
      <c r="E99" s="132">
        <v>0.39600000000000002</v>
      </c>
      <c r="F99" s="133">
        <v>4.3999999999999997E-2</v>
      </c>
      <c r="G99" s="161">
        <v>10.67</v>
      </c>
      <c r="H99" s="161">
        <v>3.25</v>
      </c>
      <c r="I99" s="165">
        <v>3.25</v>
      </c>
      <c r="J99" s="35">
        <v>0.127</v>
      </c>
    </row>
    <row r="100" spans="1:10" ht="27.75" customHeight="1" x14ac:dyDescent="0.2">
      <c r="A100" s="159" t="s">
        <v>488</v>
      </c>
      <c r="B100" s="25"/>
      <c r="C100" s="166">
        <v>0</v>
      </c>
      <c r="D100" s="131">
        <v>2.766</v>
      </c>
      <c r="E100" s="132">
        <v>0.39600000000000002</v>
      </c>
      <c r="F100" s="133">
        <v>4.3999999999999997E-2</v>
      </c>
      <c r="G100" s="161">
        <v>42.33</v>
      </c>
      <c r="H100" s="161">
        <v>3.25</v>
      </c>
      <c r="I100" s="165">
        <v>3.25</v>
      </c>
      <c r="J100" s="35">
        <v>0.127</v>
      </c>
    </row>
    <row r="101" spans="1:10" ht="27.75" customHeight="1" x14ac:dyDescent="0.2">
      <c r="A101" s="159" t="s">
        <v>489</v>
      </c>
      <c r="B101" s="25"/>
      <c r="C101" s="166">
        <v>0</v>
      </c>
      <c r="D101" s="131">
        <v>2.766</v>
      </c>
      <c r="E101" s="132">
        <v>0.39600000000000002</v>
      </c>
      <c r="F101" s="133">
        <v>4.3999999999999997E-2</v>
      </c>
      <c r="G101" s="161">
        <v>60.73</v>
      </c>
      <c r="H101" s="161">
        <v>3.25</v>
      </c>
      <c r="I101" s="165">
        <v>3.25</v>
      </c>
      <c r="J101" s="35">
        <v>0.127</v>
      </c>
    </row>
    <row r="102" spans="1:10" ht="27.75" customHeight="1" x14ac:dyDescent="0.2">
      <c r="A102" s="159" t="s">
        <v>490</v>
      </c>
      <c r="B102" s="25"/>
      <c r="C102" s="166">
        <v>0</v>
      </c>
      <c r="D102" s="131">
        <v>2.766</v>
      </c>
      <c r="E102" s="132">
        <v>0.39600000000000002</v>
      </c>
      <c r="F102" s="133">
        <v>4.3999999999999997E-2</v>
      </c>
      <c r="G102" s="161">
        <v>86.43</v>
      </c>
      <c r="H102" s="161">
        <v>3.25</v>
      </c>
      <c r="I102" s="165">
        <v>3.25</v>
      </c>
      <c r="J102" s="35">
        <v>0.127</v>
      </c>
    </row>
    <row r="103" spans="1:10" ht="27.75" customHeight="1" x14ac:dyDescent="0.2">
      <c r="A103" s="159" t="s">
        <v>491</v>
      </c>
      <c r="B103" s="25"/>
      <c r="C103" s="166">
        <v>0</v>
      </c>
      <c r="D103" s="131">
        <v>2.766</v>
      </c>
      <c r="E103" s="132">
        <v>0.39600000000000002</v>
      </c>
      <c r="F103" s="133">
        <v>4.3999999999999997E-2</v>
      </c>
      <c r="G103" s="161">
        <v>186.62</v>
      </c>
      <c r="H103" s="161">
        <v>3.25</v>
      </c>
      <c r="I103" s="165">
        <v>3.25</v>
      </c>
      <c r="J103" s="35">
        <v>0.127</v>
      </c>
    </row>
    <row r="104" spans="1:10" ht="27.75" customHeight="1" x14ac:dyDescent="0.2">
      <c r="A104" s="159" t="s">
        <v>492</v>
      </c>
      <c r="B104" s="25"/>
      <c r="C104" s="166">
        <v>0</v>
      </c>
      <c r="D104" s="131">
        <v>2.621</v>
      </c>
      <c r="E104" s="132">
        <v>0.35499999999999998</v>
      </c>
      <c r="F104" s="133">
        <v>3.6999999999999998E-2</v>
      </c>
      <c r="G104" s="161">
        <v>124.97</v>
      </c>
      <c r="H104" s="161">
        <v>3.15</v>
      </c>
      <c r="I104" s="165">
        <v>3.15</v>
      </c>
      <c r="J104" s="35">
        <v>0.114</v>
      </c>
    </row>
    <row r="105" spans="1:10" ht="27.75" customHeight="1" x14ac:dyDescent="0.2">
      <c r="A105" s="159" t="s">
        <v>493</v>
      </c>
      <c r="B105" s="25"/>
      <c r="C105" s="166">
        <v>0</v>
      </c>
      <c r="D105" s="131">
        <v>2.621</v>
      </c>
      <c r="E105" s="132">
        <v>0.35499999999999998</v>
      </c>
      <c r="F105" s="133">
        <v>3.6999999999999998E-2</v>
      </c>
      <c r="G105" s="161">
        <v>431.1</v>
      </c>
      <c r="H105" s="161">
        <v>3.15</v>
      </c>
      <c r="I105" s="165">
        <v>3.15</v>
      </c>
      <c r="J105" s="35">
        <v>0.114</v>
      </c>
    </row>
    <row r="106" spans="1:10" ht="27.75" customHeight="1" x14ac:dyDescent="0.2">
      <c r="A106" s="159" t="s">
        <v>494</v>
      </c>
      <c r="B106" s="25"/>
      <c r="C106" s="166">
        <v>0</v>
      </c>
      <c r="D106" s="131">
        <v>2.621</v>
      </c>
      <c r="E106" s="132">
        <v>0.35499999999999998</v>
      </c>
      <c r="F106" s="133">
        <v>3.6999999999999998E-2</v>
      </c>
      <c r="G106" s="161">
        <v>778.41</v>
      </c>
      <c r="H106" s="161">
        <v>3.15</v>
      </c>
      <c r="I106" s="165">
        <v>3.15</v>
      </c>
      <c r="J106" s="35">
        <v>0.114</v>
      </c>
    </row>
    <row r="107" spans="1:10" ht="27.75" customHeight="1" x14ac:dyDescent="0.2">
      <c r="A107" s="159" t="s">
        <v>495</v>
      </c>
      <c r="B107" s="25"/>
      <c r="C107" s="166">
        <v>0</v>
      </c>
      <c r="D107" s="131">
        <v>2.621</v>
      </c>
      <c r="E107" s="132">
        <v>0.35499999999999998</v>
      </c>
      <c r="F107" s="133">
        <v>3.6999999999999998E-2</v>
      </c>
      <c r="G107" s="161">
        <v>1278.9000000000001</v>
      </c>
      <c r="H107" s="161">
        <v>3.15</v>
      </c>
      <c r="I107" s="165">
        <v>3.15</v>
      </c>
      <c r="J107" s="35">
        <v>0.114</v>
      </c>
    </row>
    <row r="108" spans="1:10" ht="27.75" customHeight="1" x14ac:dyDescent="0.2">
      <c r="A108" s="159" t="s">
        <v>496</v>
      </c>
      <c r="B108" s="25"/>
      <c r="C108" s="166">
        <v>0</v>
      </c>
      <c r="D108" s="131">
        <v>2.621</v>
      </c>
      <c r="E108" s="132">
        <v>0.35499999999999998</v>
      </c>
      <c r="F108" s="133">
        <v>3.6999999999999998E-2</v>
      </c>
      <c r="G108" s="161">
        <v>3492.99</v>
      </c>
      <c r="H108" s="161">
        <v>3.15</v>
      </c>
      <c r="I108" s="165">
        <v>3.15</v>
      </c>
      <c r="J108" s="35">
        <v>0.114</v>
      </c>
    </row>
    <row r="109" spans="1:10" ht="27.75" customHeight="1" x14ac:dyDescent="0.2">
      <c r="A109" s="159" t="s">
        <v>690</v>
      </c>
      <c r="B109" s="25"/>
      <c r="C109" s="166" t="s">
        <v>661</v>
      </c>
      <c r="D109" s="134">
        <v>14.737</v>
      </c>
      <c r="E109" s="135">
        <v>1.518</v>
      </c>
      <c r="F109" s="133">
        <v>0.88</v>
      </c>
      <c r="G109" s="162"/>
      <c r="H109" s="162"/>
      <c r="I109" s="164"/>
      <c r="J109" s="36"/>
    </row>
    <row r="110" spans="1:10" ht="27.75" customHeight="1" x14ac:dyDescent="0.2">
      <c r="A110" s="159" t="s">
        <v>691</v>
      </c>
      <c r="B110" s="25"/>
      <c r="C110" s="166" t="s">
        <v>662</v>
      </c>
      <c r="D110" s="131">
        <v>-4.4649999999999999</v>
      </c>
      <c r="E110" s="132">
        <v>-0.73199999999999998</v>
      </c>
      <c r="F110" s="133">
        <v>-9.9000000000000005E-2</v>
      </c>
      <c r="G110" s="161">
        <v>0</v>
      </c>
      <c r="H110" s="162"/>
      <c r="I110" s="164"/>
      <c r="J110" s="36"/>
    </row>
    <row r="111" spans="1:10" ht="27.75" customHeight="1" x14ac:dyDescent="0.2">
      <c r="A111" s="159" t="s">
        <v>692</v>
      </c>
      <c r="B111" s="25"/>
      <c r="C111" s="166">
        <v>0</v>
      </c>
      <c r="D111" s="131">
        <v>-3.9329999999999998</v>
      </c>
      <c r="E111" s="132">
        <v>-0.622</v>
      </c>
      <c r="F111" s="133">
        <v>-0.08</v>
      </c>
      <c r="G111" s="161">
        <v>0</v>
      </c>
      <c r="H111" s="162"/>
      <c r="I111" s="164"/>
      <c r="J111" s="36"/>
    </row>
    <row r="112" spans="1:10" ht="27.75" customHeight="1" x14ac:dyDescent="0.2">
      <c r="A112" s="159" t="s">
        <v>693</v>
      </c>
      <c r="B112" s="25"/>
      <c r="C112" s="166">
        <v>0</v>
      </c>
      <c r="D112" s="131">
        <v>-4.4649999999999999</v>
      </c>
      <c r="E112" s="132">
        <v>-0.73199999999999998</v>
      </c>
      <c r="F112" s="133">
        <v>-9.9000000000000005E-2</v>
      </c>
      <c r="G112" s="161">
        <v>0</v>
      </c>
      <c r="H112" s="162"/>
      <c r="I112" s="164"/>
      <c r="J112" s="35">
        <v>0.255</v>
      </c>
    </row>
    <row r="113" spans="1:10" ht="27.75" customHeight="1" x14ac:dyDescent="0.2">
      <c r="A113" s="159" t="s">
        <v>694</v>
      </c>
      <c r="B113" s="25"/>
      <c r="C113" s="166">
        <v>0</v>
      </c>
      <c r="D113" s="131">
        <v>-3.9329999999999998</v>
      </c>
      <c r="E113" s="132">
        <v>-0.622</v>
      </c>
      <c r="F113" s="133">
        <v>-0.08</v>
      </c>
      <c r="G113" s="161">
        <v>0</v>
      </c>
      <c r="H113" s="162"/>
      <c r="I113" s="164"/>
      <c r="J113" s="35">
        <v>0.19900000000000001</v>
      </c>
    </row>
    <row r="114" spans="1:10" ht="27.75" customHeight="1" x14ac:dyDescent="0.2">
      <c r="A114" s="159" t="s">
        <v>695</v>
      </c>
      <c r="B114" s="25"/>
      <c r="C114" s="166">
        <v>0</v>
      </c>
      <c r="D114" s="131">
        <v>-3.9380000000000002</v>
      </c>
      <c r="E114" s="132">
        <v>-0.56399999999999995</v>
      </c>
      <c r="F114" s="133">
        <v>-6.3E-2</v>
      </c>
      <c r="G114" s="161">
        <v>11.97</v>
      </c>
      <c r="H114" s="162"/>
      <c r="I114" s="164"/>
      <c r="J114" s="35">
        <v>0.23</v>
      </c>
    </row>
    <row r="115" spans="1:10" ht="27.75" customHeight="1" x14ac:dyDescent="0.2">
      <c r="A115" s="159" t="s">
        <v>559</v>
      </c>
      <c r="B115" s="25"/>
      <c r="C115" s="166" t="s">
        <v>659</v>
      </c>
      <c r="D115" s="131">
        <v>3.778</v>
      </c>
      <c r="E115" s="132">
        <v>0.61899999999999999</v>
      </c>
      <c r="F115" s="133">
        <v>8.4000000000000005E-2</v>
      </c>
      <c r="G115" s="161">
        <v>2.95</v>
      </c>
      <c r="H115" s="162"/>
      <c r="I115" s="164"/>
      <c r="J115" s="36"/>
    </row>
    <row r="116" spans="1:10" ht="27.75" customHeight="1" x14ac:dyDescent="0.2">
      <c r="A116" s="159" t="s">
        <v>696</v>
      </c>
      <c r="B116" s="25"/>
      <c r="C116" s="166">
        <v>2</v>
      </c>
      <c r="D116" s="131">
        <v>3.778</v>
      </c>
      <c r="E116" s="132">
        <v>0.61899999999999999</v>
      </c>
      <c r="F116" s="133">
        <v>8.4000000000000005E-2</v>
      </c>
      <c r="G116" s="162"/>
      <c r="H116" s="162"/>
      <c r="I116" s="164"/>
      <c r="J116" s="36"/>
    </row>
    <row r="117" spans="1:10" ht="27.75" customHeight="1" x14ac:dyDescent="0.2">
      <c r="A117" s="159" t="s">
        <v>560</v>
      </c>
      <c r="B117" s="25"/>
      <c r="C117" s="166" t="s">
        <v>660</v>
      </c>
      <c r="D117" s="131">
        <v>2.9169999999999998</v>
      </c>
      <c r="E117" s="132">
        <v>0.47799999999999998</v>
      </c>
      <c r="F117" s="133">
        <v>6.4000000000000001E-2</v>
      </c>
      <c r="G117" s="161">
        <v>2.61</v>
      </c>
      <c r="H117" s="162"/>
      <c r="I117" s="164"/>
      <c r="J117" s="36"/>
    </row>
    <row r="118" spans="1:10" ht="27.75" customHeight="1" x14ac:dyDescent="0.2">
      <c r="A118" s="159" t="s">
        <v>561</v>
      </c>
      <c r="B118" s="25"/>
      <c r="C118" s="166" t="s">
        <v>660</v>
      </c>
      <c r="D118" s="131">
        <v>2.9169999999999998</v>
      </c>
      <c r="E118" s="132">
        <v>0.47799999999999998</v>
      </c>
      <c r="F118" s="133">
        <v>6.4000000000000001E-2</v>
      </c>
      <c r="G118" s="161">
        <v>3.1</v>
      </c>
      <c r="H118" s="162"/>
      <c r="I118" s="164"/>
      <c r="J118" s="36"/>
    </row>
    <row r="119" spans="1:10" ht="27.75" customHeight="1" x14ac:dyDescent="0.2">
      <c r="A119" s="159" t="s">
        <v>562</v>
      </c>
      <c r="B119" s="25"/>
      <c r="C119" s="166" t="s">
        <v>660</v>
      </c>
      <c r="D119" s="131">
        <v>2.9169999999999998</v>
      </c>
      <c r="E119" s="132">
        <v>0.47799999999999998</v>
      </c>
      <c r="F119" s="133">
        <v>6.4000000000000001E-2</v>
      </c>
      <c r="G119" s="161">
        <v>3.92</v>
      </c>
      <c r="H119" s="162"/>
      <c r="I119" s="164"/>
      <c r="J119" s="36"/>
    </row>
    <row r="120" spans="1:10" ht="27.75" customHeight="1" x14ac:dyDescent="0.2">
      <c r="A120" s="159" t="s">
        <v>563</v>
      </c>
      <c r="B120" s="25"/>
      <c r="C120" s="166" t="s">
        <v>660</v>
      </c>
      <c r="D120" s="131">
        <v>2.9169999999999998</v>
      </c>
      <c r="E120" s="132">
        <v>0.47799999999999998</v>
      </c>
      <c r="F120" s="133">
        <v>6.4000000000000001E-2</v>
      </c>
      <c r="G120" s="161">
        <v>5.24</v>
      </c>
      <c r="H120" s="162"/>
      <c r="I120" s="164"/>
      <c r="J120" s="36"/>
    </row>
    <row r="121" spans="1:10" ht="27.75" customHeight="1" x14ac:dyDescent="0.2">
      <c r="A121" s="159" t="s">
        <v>564</v>
      </c>
      <c r="B121" s="25"/>
      <c r="C121" s="166" t="s">
        <v>660</v>
      </c>
      <c r="D121" s="131">
        <v>2.9169999999999998</v>
      </c>
      <c r="E121" s="132">
        <v>0.47799999999999998</v>
      </c>
      <c r="F121" s="133">
        <v>6.4000000000000001E-2</v>
      </c>
      <c r="G121" s="161">
        <v>9.9499999999999993</v>
      </c>
      <c r="H121" s="162"/>
      <c r="I121" s="164"/>
      <c r="J121" s="36"/>
    </row>
    <row r="122" spans="1:10" ht="27.75" customHeight="1" x14ac:dyDescent="0.2">
      <c r="A122" s="159" t="s">
        <v>697</v>
      </c>
      <c r="B122" s="25"/>
      <c r="C122" s="166">
        <v>4</v>
      </c>
      <c r="D122" s="131">
        <v>2.9169999999999998</v>
      </c>
      <c r="E122" s="132">
        <v>0.47799999999999998</v>
      </c>
      <c r="F122" s="133">
        <v>6.4000000000000001E-2</v>
      </c>
      <c r="G122" s="162"/>
      <c r="H122" s="162"/>
      <c r="I122" s="164"/>
      <c r="J122" s="36"/>
    </row>
    <row r="123" spans="1:10" ht="27.75" customHeight="1" x14ac:dyDescent="0.2">
      <c r="A123" s="159" t="s">
        <v>467</v>
      </c>
      <c r="B123" s="25"/>
      <c r="C123" s="166">
        <v>0</v>
      </c>
      <c r="D123" s="131">
        <v>2.1360000000000001</v>
      </c>
      <c r="E123" s="132">
        <v>0.33300000000000002</v>
      </c>
      <c r="F123" s="133">
        <v>4.2000000000000003E-2</v>
      </c>
      <c r="G123" s="161">
        <v>6.23</v>
      </c>
      <c r="H123" s="161">
        <v>2.2000000000000002</v>
      </c>
      <c r="I123" s="165">
        <v>2.2000000000000002</v>
      </c>
      <c r="J123" s="35">
        <v>0.107</v>
      </c>
    </row>
    <row r="124" spans="1:10" ht="27.75" customHeight="1" x14ac:dyDescent="0.2">
      <c r="A124" s="159" t="s">
        <v>468</v>
      </c>
      <c r="B124" s="25"/>
      <c r="C124" s="166">
        <v>0</v>
      </c>
      <c r="D124" s="131">
        <v>2.1360000000000001</v>
      </c>
      <c r="E124" s="132">
        <v>0.33300000000000002</v>
      </c>
      <c r="F124" s="133">
        <v>4.2000000000000003E-2</v>
      </c>
      <c r="G124" s="161">
        <v>21.78</v>
      </c>
      <c r="H124" s="161">
        <v>2.2000000000000002</v>
      </c>
      <c r="I124" s="165">
        <v>2.2000000000000002</v>
      </c>
      <c r="J124" s="35">
        <v>0.107</v>
      </c>
    </row>
    <row r="125" spans="1:10" ht="27.75" customHeight="1" x14ac:dyDescent="0.2">
      <c r="A125" s="159" t="s">
        <v>469</v>
      </c>
      <c r="B125" s="25"/>
      <c r="C125" s="166">
        <v>0</v>
      </c>
      <c r="D125" s="131">
        <v>2.1360000000000001</v>
      </c>
      <c r="E125" s="132">
        <v>0.33300000000000002</v>
      </c>
      <c r="F125" s="133">
        <v>4.2000000000000003E-2</v>
      </c>
      <c r="G125" s="161">
        <v>30.83</v>
      </c>
      <c r="H125" s="161">
        <v>2.2000000000000002</v>
      </c>
      <c r="I125" s="165">
        <v>2.2000000000000002</v>
      </c>
      <c r="J125" s="35">
        <v>0.107</v>
      </c>
    </row>
    <row r="126" spans="1:10" ht="27.75" customHeight="1" x14ac:dyDescent="0.2">
      <c r="A126" s="159" t="s">
        <v>470</v>
      </c>
      <c r="B126" s="25"/>
      <c r="C126" s="166">
        <v>0</v>
      </c>
      <c r="D126" s="131">
        <v>2.1360000000000001</v>
      </c>
      <c r="E126" s="132">
        <v>0.33300000000000002</v>
      </c>
      <c r="F126" s="133">
        <v>4.2000000000000003E-2</v>
      </c>
      <c r="G126" s="161">
        <v>43.45</v>
      </c>
      <c r="H126" s="161">
        <v>2.2000000000000002</v>
      </c>
      <c r="I126" s="165">
        <v>2.2000000000000002</v>
      </c>
      <c r="J126" s="35">
        <v>0.107</v>
      </c>
    </row>
    <row r="127" spans="1:10" ht="27.75" customHeight="1" x14ac:dyDescent="0.2">
      <c r="A127" s="159" t="s">
        <v>471</v>
      </c>
      <c r="B127" s="25"/>
      <c r="C127" s="166">
        <v>0</v>
      </c>
      <c r="D127" s="131">
        <v>2.1360000000000001</v>
      </c>
      <c r="E127" s="132">
        <v>0.33300000000000002</v>
      </c>
      <c r="F127" s="133">
        <v>4.2000000000000003E-2</v>
      </c>
      <c r="G127" s="161">
        <v>92.68</v>
      </c>
      <c r="H127" s="161">
        <v>2.2000000000000002</v>
      </c>
      <c r="I127" s="165">
        <v>2.2000000000000002</v>
      </c>
      <c r="J127" s="35">
        <v>0.107</v>
      </c>
    </row>
    <row r="128" spans="1:10" ht="27.75" customHeight="1" x14ac:dyDescent="0.2">
      <c r="A128" s="159" t="s">
        <v>472</v>
      </c>
      <c r="B128" s="25"/>
      <c r="C128" s="166">
        <v>0</v>
      </c>
      <c r="D128" s="131">
        <v>2.089</v>
      </c>
      <c r="E128" s="132">
        <v>0.29899999999999999</v>
      </c>
      <c r="F128" s="133">
        <v>3.3000000000000002E-2</v>
      </c>
      <c r="G128" s="161">
        <v>8.06</v>
      </c>
      <c r="H128" s="161">
        <v>2.4500000000000002</v>
      </c>
      <c r="I128" s="165">
        <v>2.4500000000000002</v>
      </c>
      <c r="J128" s="35">
        <v>9.6000000000000002E-2</v>
      </c>
    </row>
    <row r="129" spans="1:10" ht="27.75" customHeight="1" x14ac:dyDescent="0.2">
      <c r="A129" s="159" t="s">
        <v>473</v>
      </c>
      <c r="B129" s="25"/>
      <c r="C129" s="166">
        <v>0</v>
      </c>
      <c r="D129" s="131">
        <v>2.089</v>
      </c>
      <c r="E129" s="132">
        <v>0.29899999999999999</v>
      </c>
      <c r="F129" s="133">
        <v>3.3000000000000002E-2</v>
      </c>
      <c r="G129" s="161">
        <v>31.96</v>
      </c>
      <c r="H129" s="161">
        <v>2.4500000000000002</v>
      </c>
      <c r="I129" s="165">
        <v>2.4500000000000002</v>
      </c>
      <c r="J129" s="35">
        <v>9.6000000000000002E-2</v>
      </c>
    </row>
    <row r="130" spans="1:10" ht="27.75" customHeight="1" x14ac:dyDescent="0.2">
      <c r="A130" s="159" t="s">
        <v>474</v>
      </c>
      <c r="B130" s="25"/>
      <c r="C130" s="166">
        <v>0</v>
      </c>
      <c r="D130" s="131">
        <v>2.089</v>
      </c>
      <c r="E130" s="132">
        <v>0.29899999999999999</v>
      </c>
      <c r="F130" s="133">
        <v>3.3000000000000002E-2</v>
      </c>
      <c r="G130" s="161">
        <v>45.86</v>
      </c>
      <c r="H130" s="161">
        <v>2.4500000000000002</v>
      </c>
      <c r="I130" s="165">
        <v>2.4500000000000002</v>
      </c>
      <c r="J130" s="35">
        <v>9.6000000000000002E-2</v>
      </c>
    </row>
    <row r="131" spans="1:10" ht="27.75" customHeight="1" x14ac:dyDescent="0.2">
      <c r="A131" s="159" t="s">
        <v>475</v>
      </c>
      <c r="B131" s="25"/>
      <c r="C131" s="166">
        <v>0</v>
      </c>
      <c r="D131" s="131">
        <v>2.089</v>
      </c>
      <c r="E131" s="132">
        <v>0.29899999999999999</v>
      </c>
      <c r="F131" s="133">
        <v>3.3000000000000002E-2</v>
      </c>
      <c r="G131" s="161">
        <v>65.260000000000005</v>
      </c>
      <c r="H131" s="161">
        <v>2.4500000000000002</v>
      </c>
      <c r="I131" s="165">
        <v>2.4500000000000002</v>
      </c>
      <c r="J131" s="35">
        <v>9.6000000000000002E-2</v>
      </c>
    </row>
    <row r="132" spans="1:10" ht="27.75" customHeight="1" x14ac:dyDescent="0.2">
      <c r="A132" s="159" t="s">
        <v>476</v>
      </c>
      <c r="B132" s="25"/>
      <c r="C132" s="166">
        <v>0</v>
      </c>
      <c r="D132" s="131">
        <v>2.089</v>
      </c>
      <c r="E132" s="132">
        <v>0.29899999999999999</v>
      </c>
      <c r="F132" s="133">
        <v>3.3000000000000002E-2</v>
      </c>
      <c r="G132" s="161">
        <v>140.91</v>
      </c>
      <c r="H132" s="161">
        <v>2.4500000000000002</v>
      </c>
      <c r="I132" s="165">
        <v>2.4500000000000002</v>
      </c>
      <c r="J132" s="35">
        <v>9.6000000000000002E-2</v>
      </c>
    </row>
    <row r="133" spans="1:10" ht="27.75" customHeight="1" x14ac:dyDescent="0.2">
      <c r="A133" s="159" t="s">
        <v>477</v>
      </c>
      <c r="B133" s="25"/>
      <c r="C133" s="166">
        <v>0</v>
      </c>
      <c r="D133" s="131">
        <v>1.9790000000000001</v>
      </c>
      <c r="E133" s="132">
        <v>0.26800000000000002</v>
      </c>
      <c r="F133" s="133">
        <v>2.8000000000000001E-2</v>
      </c>
      <c r="G133" s="161">
        <v>94.36</v>
      </c>
      <c r="H133" s="161">
        <v>2.38</v>
      </c>
      <c r="I133" s="165">
        <v>2.38</v>
      </c>
      <c r="J133" s="35">
        <v>8.5999999999999993E-2</v>
      </c>
    </row>
    <row r="134" spans="1:10" ht="27.75" customHeight="1" x14ac:dyDescent="0.2">
      <c r="A134" s="159" t="s">
        <v>478</v>
      </c>
      <c r="B134" s="25"/>
      <c r="C134" s="166">
        <v>0</v>
      </c>
      <c r="D134" s="131">
        <v>1.9790000000000001</v>
      </c>
      <c r="E134" s="132">
        <v>0.26800000000000002</v>
      </c>
      <c r="F134" s="133">
        <v>2.8000000000000001E-2</v>
      </c>
      <c r="G134" s="161">
        <v>325.5</v>
      </c>
      <c r="H134" s="161">
        <v>2.38</v>
      </c>
      <c r="I134" s="165">
        <v>2.38</v>
      </c>
      <c r="J134" s="35">
        <v>8.5999999999999993E-2</v>
      </c>
    </row>
    <row r="135" spans="1:10" ht="27.75" customHeight="1" x14ac:dyDescent="0.2">
      <c r="A135" s="159" t="s">
        <v>479</v>
      </c>
      <c r="B135" s="25"/>
      <c r="C135" s="166">
        <v>0</v>
      </c>
      <c r="D135" s="131">
        <v>1.9790000000000001</v>
      </c>
      <c r="E135" s="132">
        <v>0.26800000000000002</v>
      </c>
      <c r="F135" s="133">
        <v>2.8000000000000001E-2</v>
      </c>
      <c r="G135" s="161">
        <v>587.74</v>
      </c>
      <c r="H135" s="161">
        <v>2.38</v>
      </c>
      <c r="I135" s="165">
        <v>2.38</v>
      </c>
      <c r="J135" s="35">
        <v>8.5999999999999993E-2</v>
      </c>
    </row>
    <row r="136" spans="1:10" ht="27.75" customHeight="1" x14ac:dyDescent="0.2">
      <c r="A136" s="159" t="s">
        <v>480</v>
      </c>
      <c r="B136" s="25"/>
      <c r="C136" s="166">
        <v>0</v>
      </c>
      <c r="D136" s="131">
        <v>1.9790000000000001</v>
      </c>
      <c r="E136" s="132">
        <v>0.26800000000000002</v>
      </c>
      <c r="F136" s="133">
        <v>2.8000000000000001E-2</v>
      </c>
      <c r="G136" s="161">
        <v>965.63</v>
      </c>
      <c r="H136" s="161">
        <v>2.38</v>
      </c>
      <c r="I136" s="165">
        <v>2.38</v>
      </c>
      <c r="J136" s="35">
        <v>8.5999999999999993E-2</v>
      </c>
    </row>
    <row r="137" spans="1:10" ht="27.75" customHeight="1" x14ac:dyDescent="0.2">
      <c r="A137" s="159" t="s">
        <v>481</v>
      </c>
      <c r="B137" s="25"/>
      <c r="C137" s="166">
        <v>0</v>
      </c>
      <c r="D137" s="131">
        <v>1.9790000000000001</v>
      </c>
      <c r="E137" s="132">
        <v>0.26800000000000002</v>
      </c>
      <c r="F137" s="133">
        <v>2.8000000000000001E-2</v>
      </c>
      <c r="G137" s="161">
        <v>2637.37</v>
      </c>
      <c r="H137" s="161">
        <v>2.38</v>
      </c>
      <c r="I137" s="165">
        <v>2.38</v>
      </c>
      <c r="J137" s="35">
        <v>8.5999999999999993E-2</v>
      </c>
    </row>
    <row r="138" spans="1:10" ht="27.75" customHeight="1" x14ac:dyDescent="0.2">
      <c r="A138" s="159" t="s">
        <v>698</v>
      </c>
      <c r="B138" s="25"/>
      <c r="C138" s="166" t="s">
        <v>661</v>
      </c>
      <c r="D138" s="134">
        <v>11.127000000000001</v>
      </c>
      <c r="E138" s="135">
        <v>1.1459999999999999</v>
      </c>
      <c r="F138" s="133">
        <v>0.66500000000000004</v>
      </c>
      <c r="G138" s="162"/>
      <c r="H138" s="162"/>
      <c r="I138" s="164"/>
      <c r="J138" s="36"/>
    </row>
    <row r="139" spans="1:10" ht="27.75" customHeight="1" x14ac:dyDescent="0.2">
      <c r="A139" s="159" t="s">
        <v>699</v>
      </c>
      <c r="B139" s="25"/>
      <c r="C139" s="166" t="s">
        <v>662</v>
      </c>
      <c r="D139" s="131">
        <v>-3.371</v>
      </c>
      <c r="E139" s="132">
        <v>-0.55200000000000005</v>
      </c>
      <c r="F139" s="133">
        <v>-7.4999999999999997E-2</v>
      </c>
      <c r="G139" s="161">
        <v>0</v>
      </c>
      <c r="H139" s="162"/>
      <c r="I139" s="164"/>
      <c r="J139" s="36"/>
    </row>
    <row r="140" spans="1:10" ht="27.75" customHeight="1" x14ac:dyDescent="0.2">
      <c r="A140" s="159" t="s">
        <v>700</v>
      </c>
      <c r="B140" s="25"/>
      <c r="C140" s="166">
        <v>0</v>
      </c>
      <c r="D140" s="131">
        <v>-2.97</v>
      </c>
      <c r="E140" s="132">
        <v>-0.47</v>
      </c>
      <c r="F140" s="133">
        <v>-6.0999999999999999E-2</v>
      </c>
      <c r="G140" s="161">
        <v>0</v>
      </c>
      <c r="H140" s="162"/>
      <c r="I140" s="164"/>
      <c r="J140" s="36"/>
    </row>
    <row r="141" spans="1:10" ht="27.75" customHeight="1" x14ac:dyDescent="0.2">
      <c r="A141" s="159" t="s">
        <v>701</v>
      </c>
      <c r="B141" s="25"/>
      <c r="C141" s="166">
        <v>0</v>
      </c>
      <c r="D141" s="131">
        <v>-3.371</v>
      </c>
      <c r="E141" s="132">
        <v>-0.55200000000000005</v>
      </c>
      <c r="F141" s="133">
        <v>-7.4999999999999997E-2</v>
      </c>
      <c r="G141" s="161">
        <v>0</v>
      </c>
      <c r="H141" s="162"/>
      <c r="I141" s="164"/>
      <c r="J141" s="35">
        <v>0.192</v>
      </c>
    </row>
    <row r="142" spans="1:10" ht="27.75" customHeight="1" x14ac:dyDescent="0.2">
      <c r="A142" s="159" t="s">
        <v>702</v>
      </c>
      <c r="B142" s="25"/>
      <c r="C142" s="166">
        <v>0</v>
      </c>
      <c r="D142" s="131">
        <v>-2.97</v>
      </c>
      <c r="E142" s="132">
        <v>-0.47</v>
      </c>
      <c r="F142" s="133">
        <v>-6.0999999999999999E-2</v>
      </c>
      <c r="G142" s="161">
        <v>0</v>
      </c>
      <c r="H142" s="162"/>
      <c r="I142" s="164"/>
      <c r="J142" s="35">
        <v>0.15</v>
      </c>
    </row>
    <row r="143" spans="1:10" ht="27.75" customHeight="1" x14ac:dyDescent="0.2">
      <c r="A143" s="159" t="s">
        <v>703</v>
      </c>
      <c r="B143" s="25"/>
      <c r="C143" s="166">
        <v>0</v>
      </c>
      <c r="D143" s="131">
        <v>-2.9729999999999999</v>
      </c>
      <c r="E143" s="132">
        <v>-0.42599999999999999</v>
      </c>
      <c r="F143" s="133">
        <v>-4.7E-2</v>
      </c>
      <c r="G143" s="161">
        <v>9.0399999999999991</v>
      </c>
      <c r="H143" s="162"/>
      <c r="I143" s="164"/>
      <c r="J143" s="35">
        <v>0.17299999999999999</v>
      </c>
    </row>
    <row r="144" spans="1:10" ht="27.75" customHeight="1" x14ac:dyDescent="0.2">
      <c r="A144" s="159" t="s">
        <v>565</v>
      </c>
      <c r="B144" s="25"/>
      <c r="C144" s="166" t="s">
        <v>659</v>
      </c>
      <c r="D144" s="131">
        <v>2.581</v>
      </c>
      <c r="E144" s="132">
        <v>0.42299999999999999</v>
      </c>
      <c r="F144" s="133">
        <v>5.7000000000000002E-2</v>
      </c>
      <c r="G144" s="161">
        <v>2.02</v>
      </c>
      <c r="H144" s="162"/>
      <c r="I144" s="164"/>
      <c r="J144" s="36"/>
    </row>
    <row r="145" spans="1:10" ht="27.75" customHeight="1" x14ac:dyDescent="0.2">
      <c r="A145" s="159" t="s">
        <v>704</v>
      </c>
      <c r="B145" s="25"/>
      <c r="C145" s="166">
        <v>2</v>
      </c>
      <c r="D145" s="131">
        <v>2.581</v>
      </c>
      <c r="E145" s="132">
        <v>0.42299999999999999</v>
      </c>
      <c r="F145" s="133">
        <v>5.7000000000000002E-2</v>
      </c>
      <c r="G145" s="162"/>
      <c r="H145" s="162"/>
      <c r="I145" s="164"/>
      <c r="J145" s="36"/>
    </row>
    <row r="146" spans="1:10" ht="27.75" customHeight="1" x14ac:dyDescent="0.2">
      <c r="A146" s="159" t="s">
        <v>566</v>
      </c>
      <c r="B146" s="25"/>
      <c r="C146" s="166" t="s">
        <v>660</v>
      </c>
      <c r="D146" s="131">
        <v>1.9930000000000001</v>
      </c>
      <c r="E146" s="132">
        <v>0.32600000000000001</v>
      </c>
      <c r="F146" s="133">
        <v>4.3999999999999997E-2</v>
      </c>
      <c r="G146" s="161">
        <v>1.78</v>
      </c>
      <c r="H146" s="162"/>
      <c r="I146" s="164"/>
      <c r="J146" s="36"/>
    </row>
    <row r="147" spans="1:10" ht="27.75" customHeight="1" x14ac:dyDescent="0.2">
      <c r="A147" s="159" t="s">
        <v>567</v>
      </c>
      <c r="B147" s="25"/>
      <c r="C147" s="166" t="s">
        <v>660</v>
      </c>
      <c r="D147" s="131">
        <v>1.9930000000000001</v>
      </c>
      <c r="E147" s="132">
        <v>0.32600000000000001</v>
      </c>
      <c r="F147" s="133">
        <v>4.3999999999999997E-2</v>
      </c>
      <c r="G147" s="161">
        <v>2.12</v>
      </c>
      <c r="H147" s="162"/>
      <c r="I147" s="164"/>
      <c r="J147" s="36"/>
    </row>
    <row r="148" spans="1:10" ht="27.75" customHeight="1" x14ac:dyDescent="0.2">
      <c r="A148" s="159" t="s">
        <v>568</v>
      </c>
      <c r="B148" s="25"/>
      <c r="C148" s="166" t="s">
        <v>660</v>
      </c>
      <c r="D148" s="131">
        <v>1.9930000000000001</v>
      </c>
      <c r="E148" s="132">
        <v>0.32600000000000001</v>
      </c>
      <c r="F148" s="133">
        <v>4.3999999999999997E-2</v>
      </c>
      <c r="G148" s="161">
        <v>2.68</v>
      </c>
      <c r="H148" s="162"/>
      <c r="I148" s="164"/>
      <c r="J148" s="36"/>
    </row>
    <row r="149" spans="1:10" ht="27.75" customHeight="1" x14ac:dyDescent="0.2">
      <c r="A149" s="159" t="s">
        <v>569</v>
      </c>
      <c r="B149" s="25"/>
      <c r="C149" s="166" t="s">
        <v>660</v>
      </c>
      <c r="D149" s="131">
        <v>1.9930000000000001</v>
      </c>
      <c r="E149" s="132">
        <v>0.32600000000000001</v>
      </c>
      <c r="F149" s="133">
        <v>4.3999999999999997E-2</v>
      </c>
      <c r="G149" s="161">
        <v>3.58</v>
      </c>
      <c r="H149" s="162"/>
      <c r="I149" s="164"/>
      <c r="J149" s="36"/>
    </row>
    <row r="150" spans="1:10" ht="27.75" customHeight="1" x14ac:dyDescent="0.2">
      <c r="A150" s="159" t="s">
        <v>570</v>
      </c>
      <c r="B150" s="25"/>
      <c r="C150" s="166" t="s">
        <v>660</v>
      </c>
      <c r="D150" s="131">
        <v>1.9930000000000001</v>
      </c>
      <c r="E150" s="132">
        <v>0.32600000000000001</v>
      </c>
      <c r="F150" s="133">
        <v>4.3999999999999997E-2</v>
      </c>
      <c r="G150" s="161">
        <v>6.8</v>
      </c>
      <c r="H150" s="162"/>
      <c r="I150" s="164"/>
      <c r="J150" s="36"/>
    </row>
    <row r="151" spans="1:10" ht="27.75" customHeight="1" x14ac:dyDescent="0.2">
      <c r="A151" s="159" t="s">
        <v>705</v>
      </c>
      <c r="B151" s="25"/>
      <c r="C151" s="166">
        <v>4</v>
      </c>
      <c r="D151" s="131">
        <v>1.9930000000000001</v>
      </c>
      <c r="E151" s="132">
        <v>0.32600000000000001</v>
      </c>
      <c r="F151" s="133">
        <v>4.3999999999999997E-2</v>
      </c>
      <c r="G151" s="162"/>
      <c r="H151" s="162"/>
      <c r="I151" s="164"/>
      <c r="J151" s="36"/>
    </row>
    <row r="152" spans="1:10" ht="27.75" customHeight="1" x14ac:dyDescent="0.2">
      <c r="A152" s="159" t="s">
        <v>452</v>
      </c>
      <c r="B152" s="25"/>
      <c r="C152" s="166">
        <v>0</v>
      </c>
      <c r="D152" s="131">
        <v>1.4590000000000001</v>
      </c>
      <c r="E152" s="132">
        <v>0.22700000000000001</v>
      </c>
      <c r="F152" s="133">
        <v>2.9000000000000001E-2</v>
      </c>
      <c r="G152" s="161">
        <v>4.26</v>
      </c>
      <c r="H152" s="161">
        <v>1.5</v>
      </c>
      <c r="I152" s="165">
        <v>1.5</v>
      </c>
      <c r="J152" s="35">
        <v>7.2999999999999995E-2</v>
      </c>
    </row>
    <row r="153" spans="1:10" ht="27.75" customHeight="1" x14ac:dyDescent="0.2">
      <c r="A153" s="159" t="s">
        <v>453</v>
      </c>
      <c r="B153" s="25"/>
      <c r="C153" s="166">
        <v>0</v>
      </c>
      <c r="D153" s="131">
        <v>1.4590000000000001</v>
      </c>
      <c r="E153" s="132">
        <v>0.22700000000000001</v>
      </c>
      <c r="F153" s="133">
        <v>2.9000000000000001E-2</v>
      </c>
      <c r="G153" s="161">
        <v>14.88</v>
      </c>
      <c r="H153" s="161">
        <v>1.5</v>
      </c>
      <c r="I153" s="165">
        <v>1.5</v>
      </c>
      <c r="J153" s="35">
        <v>7.2999999999999995E-2</v>
      </c>
    </row>
    <row r="154" spans="1:10" ht="27.75" customHeight="1" x14ac:dyDescent="0.2">
      <c r="A154" s="159" t="s">
        <v>454</v>
      </c>
      <c r="B154" s="25"/>
      <c r="C154" s="166">
        <v>0</v>
      </c>
      <c r="D154" s="131">
        <v>1.4590000000000001</v>
      </c>
      <c r="E154" s="132">
        <v>0.22700000000000001</v>
      </c>
      <c r="F154" s="133">
        <v>2.9000000000000001E-2</v>
      </c>
      <c r="G154" s="161">
        <v>21.06</v>
      </c>
      <c r="H154" s="161">
        <v>1.5</v>
      </c>
      <c r="I154" s="165">
        <v>1.5</v>
      </c>
      <c r="J154" s="35">
        <v>7.2999999999999995E-2</v>
      </c>
    </row>
    <row r="155" spans="1:10" ht="27.75" customHeight="1" x14ac:dyDescent="0.2">
      <c r="A155" s="159" t="s">
        <v>455</v>
      </c>
      <c r="B155" s="25"/>
      <c r="C155" s="166">
        <v>0</v>
      </c>
      <c r="D155" s="131">
        <v>1.4590000000000001</v>
      </c>
      <c r="E155" s="132">
        <v>0.22700000000000001</v>
      </c>
      <c r="F155" s="133">
        <v>2.9000000000000001E-2</v>
      </c>
      <c r="G155" s="161">
        <v>29.68</v>
      </c>
      <c r="H155" s="161">
        <v>1.5</v>
      </c>
      <c r="I155" s="165">
        <v>1.5</v>
      </c>
      <c r="J155" s="35">
        <v>7.2999999999999995E-2</v>
      </c>
    </row>
    <row r="156" spans="1:10" ht="27.75" customHeight="1" x14ac:dyDescent="0.2">
      <c r="A156" s="159" t="s">
        <v>456</v>
      </c>
      <c r="B156" s="25"/>
      <c r="C156" s="166">
        <v>0</v>
      </c>
      <c r="D156" s="131">
        <v>1.4590000000000001</v>
      </c>
      <c r="E156" s="132">
        <v>0.22700000000000001</v>
      </c>
      <c r="F156" s="133">
        <v>2.9000000000000001E-2</v>
      </c>
      <c r="G156" s="161">
        <v>63.31</v>
      </c>
      <c r="H156" s="161">
        <v>1.5</v>
      </c>
      <c r="I156" s="165">
        <v>1.5</v>
      </c>
      <c r="J156" s="35">
        <v>7.2999999999999995E-2</v>
      </c>
    </row>
    <row r="157" spans="1:10" ht="27.75" customHeight="1" x14ac:dyDescent="0.2">
      <c r="A157" s="159" t="s">
        <v>457</v>
      </c>
      <c r="B157" s="25"/>
      <c r="C157" s="166">
        <v>0</v>
      </c>
      <c r="D157" s="131">
        <v>1.427</v>
      </c>
      <c r="E157" s="132">
        <v>0.20399999999999999</v>
      </c>
      <c r="F157" s="133">
        <v>2.3E-2</v>
      </c>
      <c r="G157" s="161">
        <v>5.5</v>
      </c>
      <c r="H157" s="161">
        <v>1.68</v>
      </c>
      <c r="I157" s="165">
        <v>1.68</v>
      </c>
      <c r="J157" s="35">
        <v>6.6000000000000003E-2</v>
      </c>
    </row>
    <row r="158" spans="1:10" ht="27.75" customHeight="1" x14ac:dyDescent="0.2">
      <c r="A158" s="159" t="s">
        <v>458</v>
      </c>
      <c r="B158" s="25"/>
      <c r="C158" s="166">
        <v>0</v>
      </c>
      <c r="D158" s="131">
        <v>1.427</v>
      </c>
      <c r="E158" s="132">
        <v>0.20399999999999999</v>
      </c>
      <c r="F158" s="133">
        <v>2.3E-2</v>
      </c>
      <c r="G158" s="161">
        <v>21.83</v>
      </c>
      <c r="H158" s="161">
        <v>1.68</v>
      </c>
      <c r="I158" s="165">
        <v>1.68</v>
      </c>
      <c r="J158" s="35">
        <v>6.6000000000000003E-2</v>
      </c>
    </row>
    <row r="159" spans="1:10" ht="27.75" customHeight="1" x14ac:dyDescent="0.2">
      <c r="A159" s="159" t="s">
        <v>459</v>
      </c>
      <c r="B159" s="25"/>
      <c r="C159" s="166">
        <v>0</v>
      </c>
      <c r="D159" s="131">
        <v>1.427</v>
      </c>
      <c r="E159" s="132">
        <v>0.20399999999999999</v>
      </c>
      <c r="F159" s="133">
        <v>2.3E-2</v>
      </c>
      <c r="G159" s="161">
        <v>31.32</v>
      </c>
      <c r="H159" s="161">
        <v>1.68</v>
      </c>
      <c r="I159" s="165">
        <v>1.68</v>
      </c>
      <c r="J159" s="35">
        <v>6.6000000000000003E-2</v>
      </c>
    </row>
    <row r="160" spans="1:10" ht="27.75" customHeight="1" x14ac:dyDescent="0.2">
      <c r="A160" s="159" t="s">
        <v>460</v>
      </c>
      <c r="B160" s="25"/>
      <c r="C160" s="166">
        <v>0</v>
      </c>
      <c r="D160" s="131">
        <v>1.427</v>
      </c>
      <c r="E160" s="132">
        <v>0.20399999999999999</v>
      </c>
      <c r="F160" s="133">
        <v>2.3E-2</v>
      </c>
      <c r="G160" s="161">
        <v>44.58</v>
      </c>
      <c r="H160" s="161">
        <v>1.68</v>
      </c>
      <c r="I160" s="165">
        <v>1.68</v>
      </c>
      <c r="J160" s="35">
        <v>6.6000000000000003E-2</v>
      </c>
    </row>
    <row r="161" spans="1:10" ht="27.75" customHeight="1" x14ac:dyDescent="0.2">
      <c r="A161" s="159" t="s">
        <v>461</v>
      </c>
      <c r="B161" s="25"/>
      <c r="C161" s="166">
        <v>0</v>
      </c>
      <c r="D161" s="131">
        <v>1.427</v>
      </c>
      <c r="E161" s="132">
        <v>0.20399999999999999</v>
      </c>
      <c r="F161" s="133">
        <v>2.3E-2</v>
      </c>
      <c r="G161" s="161">
        <v>96.25</v>
      </c>
      <c r="H161" s="161">
        <v>1.68</v>
      </c>
      <c r="I161" s="165">
        <v>1.68</v>
      </c>
      <c r="J161" s="35">
        <v>6.6000000000000003E-2</v>
      </c>
    </row>
    <row r="162" spans="1:10" ht="27.75" customHeight="1" x14ac:dyDescent="0.2">
      <c r="A162" s="159" t="s">
        <v>462</v>
      </c>
      <c r="B162" s="25"/>
      <c r="C162" s="166">
        <v>0</v>
      </c>
      <c r="D162" s="131">
        <v>1.3520000000000001</v>
      </c>
      <c r="E162" s="132">
        <v>0.183</v>
      </c>
      <c r="F162" s="133">
        <v>1.9E-2</v>
      </c>
      <c r="G162" s="161">
        <v>64.459999999999994</v>
      </c>
      <c r="H162" s="161">
        <v>1.62</v>
      </c>
      <c r="I162" s="165">
        <v>1.62</v>
      </c>
      <c r="J162" s="35">
        <v>5.8999999999999997E-2</v>
      </c>
    </row>
    <row r="163" spans="1:10" ht="27.75" customHeight="1" x14ac:dyDescent="0.2">
      <c r="A163" s="159" t="s">
        <v>463</v>
      </c>
      <c r="B163" s="25"/>
      <c r="C163" s="166">
        <v>0</v>
      </c>
      <c r="D163" s="131">
        <v>1.3520000000000001</v>
      </c>
      <c r="E163" s="132">
        <v>0.183</v>
      </c>
      <c r="F163" s="133">
        <v>1.9E-2</v>
      </c>
      <c r="G163" s="161">
        <v>222.35</v>
      </c>
      <c r="H163" s="161">
        <v>1.62</v>
      </c>
      <c r="I163" s="165">
        <v>1.62</v>
      </c>
      <c r="J163" s="35">
        <v>5.8999999999999997E-2</v>
      </c>
    </row>
    <row r="164" spans="1:10" ht="27.75" customHeight="1" x14ac:dyDescent="0.2">
      <c r="A164" s="159" t="s">
        <v>464</v>
      </c>
      <c r="B164" s="25"/>
      <c r="C164" s="166">
        <v>0</v>
      </c>
      <c r="D164" s="131">
        <v>1.3520000000000001</v>
      </c>
      <c r="E164" s="132">
        <v>0.183</v>
      </c>
      <c r="F164" s="133">
        <v>1.9E-2</v>
      </c>
      <c r="G164" s="161">
        <v>401.49</v>
      </c>
      <c r="H164" s="161">
        <v>1.62</v>
      </c>
      <c r="I164" s="165">
        <v>1.62</v>
      </c>
      <c r="J164" s="35">
        <v>5.8999999999999997E-2</v>
      </c>
    </row>
    <row r="165" spans="1:10" ht="27.75" customHeight="1" x14ac:dyDescent="0.2">
      <c r="A165" s="159" t="s">
        <v>465</v>
      </c>
      <c r="B165" s="25"/>
      <c r="C165" s="166">
        <v>0</v>
      </c>
      <c r="D165" s="131">
        <v>1.3520000000000001</v>
      </c>
      <c r="E165" s="132">
        <v>0.183</v>
      </c>
      <c r="F165" s="133">
        <v>1.9E-2</v>
      </c>
      <c r="G165" s="161">
        <v>659.62</v>
      </c>
      <c r="H165" s="161">
        <v>1.62</v>
      </c>
      <c r="I165" s="165">
        <v>1.62</v>
      </c>
      <c r="J165" s="35">
        <v>5.8999999999999997E-2</v>
      </c>
    </row>
    <row r="166" spans="1:10" ht="27.75" customHeight="1" x14ac:dyDescent="0.2">
      <c r="A166" s="159" t="s">
        <v>466</v>
      </c>
      <c r="B166" s="25"/>
      <c r="C166" s="166">
        <v>0</v>
      </c>
      <c r="D166" s="131">
        <v>1.3520000000000001</v>
      </c>
      <c r="E166" s="132">
        <v>0.183</v>
      </c>
      <c r="F166" s="133">
        <v>1.9E-2</v>
      </c>
      <c r="G166" s="161">
        <v>1801.6</v>
      </c>
      <c r="H166" s="161">
        <v>1.62</v>
      </c>
      <c r="I166" s="165">
        <v>1.62</v>
      </c>
      <c r="J166" s="35">
        <v>5.8999999999999997E-2</v>
      </c>
    </row>
    <row r="167" spans="1:10" ht="27.75" customHeight="1" x14ac:dyDescent="0.2">
      <c r="A167" s="159" t="s">
        <v>706</v>
      </c>
      <c r="B167" s="25"/>
      <c r="C167" s="166" t="s">
        <v>661</v>
      </c>
      <c r="D167" s="134">
        <v>7.601</v>
      </c>
      <c r="E167" s="135">
        <v>0.78300000000000003</v>
      </c>
      <c r="F167" s="133">
        <v>0.45400000000000001</v>
      </c>
      <c r="G167" s="162"/>
      <c r="H167" s="162"/>
      <c r="I167" s="164"/>
      <c r="J167" s="36"/>
    </row>
    <row r="168" spans="1:10" ht="27.75" customHeight="1" x14ac:dyDescent="0.2">
      <c r="A168" s="159" t="s">
        <v>707</v>
      </c>
      <c r="B168" s="25"/>
      <c r="C168" s="166" t="s">
        <v>662</v>
      </c>
      <c r="D168" s="131">
        <v>-2.3029999999999999</v>
      </c>
      <c r="E168" s="132">
        <v>-0.377</v>
      </c>
      <c r="F168" s="133">
        <v>-5.0999999999999997E-2</v>
      </c>
      <c r="G168" s="161">
        <v>0</v>
      </c>
      <c r="H168" s="162"/>
      <c r="I168" s="164"/>
      <c r="J168" s="36"/>
    </row>
    <row r="169" spans="1:10" ht="27.75" customHeight="1" x14ac:dyDescent="0.2">
      <c r="A169" s="159" t="s">
        <v>708</v>
      </c>
      <c r="B169" s="25"/>
      <c r="C169" s="166">
        <v>0</v>
      </c>
      <c r="D169" s="131">
        <v>-2.0289999999999999</v>
      </c>
      <c r="E169" s="132">
        <v>-0.32100000000000001</v>
      </c>
      <c r="F169" s="133">
        <v>-4.1000000000000002E-2</v>
      </c>
      <c r="G169" s="161">
        <v>0</v>
      </c>
      <c r="H169" s="162"/>
      <c r="I169" s="164"/>
      <c r="J169" s="36"/>
    </row>
    <row r="170" spans="1:10" ht="27.75" customHeight="1" x14ac:dyDescent="0.2">
      <c r="A170" s="159" t="s">
        <v>709</v>
      </c>
      <c r="B170" s="25"/>
      <c r="C170" s="166">
        <v>0</v>
      </c>
      <c r="D170" s="131">
        <v>-2.3029999999999999</v>
      </c>
      <c r="E170" s="132">
        <v>-0.377</v>
      </c>
      <c r="F170" s="133">
        <v>-5.0999999999999997E-2</v>
      </c>
      <c r="G170" s="161">
        <v>0</v>
      </c>
      <c r="H170" s="162"/>
      <c r="I170" s="164"/>
      <c r="J170" s="35">
        <v>0.13100000000000001</v>
      </c>
    </row>
    <row r="171" spans="1:10" ht="27.75" customHeight="1" x14ac:dyDescent="0.2">
      <c r="A171" s="159" t="s">
        <v>710</v>
      </c>
      <c r="B171" s="25"/>
      <c r="C171" s="166">
        <v>0</v>
      </c>
      <c r="D171" s="131">
        <v>-2.0289999999999999</v>
      </c>
      <c r="E171" s="132">
        <v>-0.32100000000000001</v>
      </c>
      <c r="F171" s="133">
        <v>-4.1000000000000002E-2</v>
      </c>
      <c r="G171" s="161">
        <v>0</v>
      </c>
      <c r="H171" s="162"/>
      <c r="I171" s="164"/>
      <c r="J171" s="35">
        <v>0.10299999999999999</v>
      </c>
    </row>
    <row r="172" spans="1:10" ht="27.75" customHeight="1" x14ac:dyDescent="0.2">
      <c r="A172" s="159" t="s">
        <v>711</v>
      </c>
      <c r="B172" s="25"/>
      <c r="C172" s="166">
        <v>0</v>
      </c>
      <c r="D172" s="131">
        <v>-2.0310000000000001</v>
      </c>
      <c r="E172" s="132">
        <v>-0.29099999999999998</v>
      </c>
      <c r="F172" s="133">
        <v>-3.2000000000000001E-2</v>
      </c>
      <c r="G172" s="161">
        <v>6.17</v>
      </c>
      <c r="H172" s="162"/>
      <c r="I172" s="164"/>
      <c r="J172" s="35">
        <v>0.11799999999999999</v>
      </c>
    </row>
    <row r="173" spans="1:10" ht="27.75" customHeight="1" x14ac:dyDescent="0.2">
      <c r="A173" s="159" t="s">
        <v>571</v>
      </c>
      <c r="B173" s="25"/>
      <c r="C173" s="166" t="s">
        <v>659</v>
      </c>
      <c r="D173" s="131">
        <v>0.67200000000000004</v>
      </c>
      <c r="E173" s="132">
        <v>0.11</v>
      </c>
      <c r="F173" s="133">
        <v>1.4999999999999999E-2</v>
      </c>
      <c r="G173" s="161">
        <v>0.52</v>
      </c>
      <c r="H173" s="162"/>
      <c r="I173" s="164"/>
      <c r="J173" s="36"/>
    </row>
    <row r="174" spans="1:10" ht="27.75" customHeight="1" x14ac:dyDescent="0.2">
      <c r="A174" s="159" t="s">
        <v>712</v>
      </c>
      <c r="B174" s="25"/>
      <c r="C174" s="166">
        <v>2</v>
      </c>
      <c r="D174" s="131">
        <v>0.67200000000000004</v>
      </c>
      <c r="E174" s="132">
        <v>0.11</v>
      </c>
      <c r="F174" s="133">
        <v>1.4999999999999999E-2</v>
      </c>
      <c r="G174" s="162"/>
      <c r="H174" s="162"/>
      <c r="I174" s="164"/>
      <c r="J174" s="36"/>
    </row>
    <row r="175" spans="1:10" ht="27.75" customHeight="1" x14ac:dyDescent="0.2">
      <c r="A175" s="159" t="s">
        <v>572</v>
      </c>
      <c r="B175" s="25"/>
      <c r="C175" s="166" t="s">
        <v>660</v>
      </c>
      <c r="D175" s="131">
        <v>0.51900000000000002</v>
      </c>
      <c r="E175" s="132">
        <v>8.5000000000000006E-2</v>
      </c>
      <c r="F175" s="133">
        <v>1.0999999999999999E-2</v>
      </c>
      <c r="G175" s="161">
        <v>0.46</v>
      </c>
      <c r="H175" s="162"/>
      <c r="I175" s="164"/>
      <c r="J175" s="36"/>
    </row>
    <row r="176" spans="1:10" ht="27.75" customHeight="1" x14ac:dyDescent="0.2">
      <c r="A176" s="159" t="s">
        <v>573</v>
      </c>
      <c r="B176" s="25"/>
      <c r="C176" s="166" t="s">
        <v>660</v>
      </c>
      <c r="D176" s="131">
        <v>0.51900000000000002</v>
      </c>
      <c r="E176" s="132">
        <v>8.5000000000000006E-2</v>
      </c>
      <c r="F176" s="133">
        <v>1.0999999999999999E-2</v>
      </c>
      <c r="G176" s="161">
        <v>0.55000000000000004</v>
      </c>
      <c r="H176" s="162"/>
      <c r="I176" s="164"/>
      <c r="J176" s="36"/>
    </row>
    <row r="177" spans="1:10" ht="27.75" customHeight="1" x14ac:dyDescent="0.2">
      <c r="A177" s="159" t="s">
        <v>574</v>
      </c>
      <c r="B177" s="25"/>
      <c r="C177" s="166" t="s">
        <v>660</v>
      </c>
      <c r="D177" s="131">
        <v>0.51900000000000002</v>
      </c>
      <c r="E177" s="132">
        <v>8.5000000000000006E-2</v>
      </c>
      <c r="F177" s="133">
        <v>1.0999999999999999E-2</v>
      </c>
      <c r="G177" s="161">
        <v>0.7</v>
      </c>
      <c r="H177" s="162"/>
      <c r="I177" s="164"/>
      <c r="J177" s="36"/>
    </row>
    <row r="178" spans="1:10" ht="27.75" customHeight="1" x14ac:dyDescent="0.2">
      <c r="A178" s="159" t="s">
        <v>575</v>
      </c>
      <c r="B178" s="25"/>
      <c r="C178" s="166" t="s">
        <v>660</v>
      </c>
      <c r="D178" s="131">
        <v>0.51900000000000002</v>
      </c>
      <c r="E178" s="132">
        <v>8.5000000000000006E-2</v>
      </c>
      <c r="F178" s="133">
        <v>1.0999999999999999E-2</v>
      </c>
      <c r="G178" s="161">
        <v>0.93</v>
      </c>
      <c r="H178" s="162"/>
      <c r="I178" s="164"/>
      <c r="J178" s="36"/>
    </row>
    <row r="179" spans="1:10" ht="27.75" customHeight="1" x14ac:dyDescent="0.2">
      <c r="A179" s="159" t="s">
        <v>576</v>
      </c>
      <c r="B179" s="25"/>
      <c r="C179" s="166" t="s">
        <v>660</v>
      </c>
      <c r="D179" s="131">
        <v>0.51900000000000002</v>
      </c>
      <c r="E179" s="132">
        <v>8.5000000000000006E-2</v>
      </c>
      <c r="F179" s="133">
        <v>1.0999999999999999E-2</v>
      </c>
      <c r="G179" s="161">
        <v>1.77</v>
      </c>
      <c r="H179" s="162"/>
      <c r="I179" s="164"/>
      <c r="J179" s="36"/>
    </row>
    <row r="180" spans="1:10" ht="27.75" customHeight="1" x14ac:dyDescent="0.2">
      <c r="A180" s="159" t="s">
        <v>713</v>
      </c>
      <c r="B180" s="25"/>
      <c r="C180" s="166">
        <v>4</v>
      </c>
      <c r="D180" s="131">
        <v>0.51900000000000002</v>
      </c>
      <c r="E180" s="132">
        <v>8.5000000000000006E-2</v>
      </c>
      <c r="F180" s="133">
        <v>1.0999999999999999E-2</v>
      </c>
      <c r="G180" s="162"/>
      <c r="H180" s="162"/>
      <c r="I180" s="164"/>
      <c r="J180" s="36"/>
    </row>
    <row r="181" spans="1:10" ht="27.75" customHeight="1" x14ac:dyDescent="0.2">
      <c r="A181" s="159" t="s">
        <v>437</v>
      </c>
      <c r="B181" s="25"/>
      <c r="C181" s="166">
        <v>0</v>
      </c>
      <c r="D181" s="131">
        <v>0.38</v>
      </c>
      <c r="E181" s="132">
        <v>5.8999999999999997E-2</v>
      </c>
      <c r="F181" s="133">
        <v>7.0000000000000001E-3</v>
      </c>
      <c r="G181" s="161">
        <v>1.1100000000000001</v>
      </c>
      <c r="H181" s="161">
        <v>0.39</v>
      </c>
      <c r="I181" s="165">
        <v>0.39</v>
      </c>
      <c r="J181" s="35">
        <v>1.9E-2</v>
      </c>
    </row>
    <row r="182" spans="1:10" ht="27.75" customHeight="1" x14ac:dyDescent="0.2">
      <c r="A182" s="159" t="s">
        <v>438</v>
      </c>
      <c r="B182" s="25"/>
      <c r="C182" s="166">
        <v>0</v>
      </c>
      <c r="D182" s="131">
        <v>0.38</v>
      </c>
      <c r="E182" s="132">
        <v>5.8999999999999997E-2</v>
      </c>
      <c r="F182" s="133">
        <v>7.0000000000000001E-3</v>
      </c>
      <c r="G182" s="161">
        <v>3.87</v>
      </c>
      <c r="H182" s="161">
        <v>0.39</v>
      </c>
      <c r="I182" s="165">
        <v>0.39</v>
      </c>
      <c r="J182" s="35">
        <v>1.9E-2</v>
      </c>
    </row>
    <row r="183" spans="1:10" ht="27.75" customHeight="1" x14ac:dyDescent="0.2">
      <c r="A183" s="159" t="s">
        <v>439</v>
      </c>
      <c r="B183" s="25"/>
      <c r="C183" s="166">
        <v>0</v>
      </c>
      <c r="D183" s="131">
        <v>0.38</v>
      </c>
      <c r="E183" s="132">
        <v>5.8999999999999997E-2</v>
      </c>
      <c r="F183" s="133">
        <v>7.0000000000000001E-3</v>
      </c>
      <c r="G183" s="161">
        <v>5.48</v>
      </c>
      <c r="H183" s="161">
        <v>0.39</v>
      </c>
      <c r="I183" s="165">
        <v>0.39</v>
      </c>
      <c r="J183" s="35">
        <v>1.9E-2</v>
      </c>
    </row>
    <row r="184" spans="1:10" ht="27.75" customHeight="1" x14ac:dyDescent="0.2">
      <c r="A184" s="159" t="s">
        <v>440</v>
      </c>
      <c r="B184" s="25"/>
      <c r="C184" s="166">
        <v>0</v>
      </c>
      <c r="D184" s="131">
        <v>0.38</v>
      </c>
      <c r="E184" s="132">
        <v>5.8999999999999997E-2</v>
      </c>
      <c r="F184" s="133">
        <v>7.0000000000000001E-3</v>
      </c>
      <c r="G184" s="161">
        <v>7.73</v>
      </c>
      <c r="H184" s="161">
        <v>0.39</v>
      </c>
      <c r="I184" s="165">
        <v>0.39</v>
      </c>
      <c r="J184" s="35">
        <v>1.9E-2</v>
      </c>
    </row>
    <row r="185" spans="1:10" ht="27.75" customHeight="1" x14ac:dyDescent="0.2">
      <c r="A185" s="159" t="s">
        <v>441</v>
      </c>
      <c r="B185" s="25"/>
      <c r="C185" s="166">
        <v>0</v>
      </c>
      <c r="D185" s="131">
        <v>0.38</v>
      </c>
      <c r="E185" s="132">
        <v>5.8999999999999997E-2</v>
      </c>
      <c r="F185" s="133">
        <v>7.0000000000000001E-3</v>
      </c>
      <c r="G185" s="161">
        <v>16.48</v>
      </c>
      <c r="H185" s="161">
        <v>0.39</v>
      </c>
      <c r="I185" s="165">
        <v>0.39</v>
      </c>
      <c r="J185" s="35">
        <v>1.9E-2</v>
      </c>
    </row>
    <row r="186" spans="1:10" ht="27.75" customHeight="1" x14ac:dyDescent="0.2">
      <c r="A186" s="159" t="s">
        <v>442</v>
      </c>
      <c r="B186" s="25"/>
      <c r="C186" s="166">
        <v>0</v>
      </c>
      <c r="D186" s="131">
        <v>0.371</v>
      </c>
      <c r="E186" s="132">
        <v>5.2999999999999999E-2</v>
      </c>
      <c r="F186" s="133">
        <v>6.0000000000000001E-3</v>
      </c>
      <c r="G186" s="161">
        <v>1.43</v>
      </c>
      <c r="H186" s="161">
        <v>0.44</v>
      </c>
      <c r="I186" s="165">
        <v>0.44</v>
      </c>
      <c r="J186" s="35">
        <v>1.7000000000000001E-2</v>
      </c>
    </row>
    <row r="187" spans="1:10" ht="27.75" customHeight="1" x14ac:dyDescent="0.2">
      <c r="A187" s="159" t="s">
        <v>443</v>
      </c>
      <c r="B187" s="25"/>
      <c r="C187" s="166">
        <v>0</v>
      </c>
      <c r="D187" s="131">
        <v>0.371</v>
      </c>
      <c r="E187" s="132">
        <v>5.2999999999999999E-2</v>
      </c>
      <c r="F187" s="133">
        <v>6.0000000000000001E-3</v>
      </c>
      <c r="G187" s="161">
        <v>5.68</v>
      </c>
      <c r="H187" s="161">
        <v>0.44</v>
      </c>
      <c r="I187" s="165">
        <v>0.44</v>
      </c>
      <c r="J187" s="35">
        <v>1.7000000000000001E-2</v>
      </c>
    </row>
    <row r="188" spans="1:10" ht="27.75" customHeight="1" x14ac:dyDescent="0.2">
      <c r="A188" s="159" t="s">
        <v>444</v>
      </c>
      <c r="B188" s="25"/>
      <c r="C188" s="166">
        <v>0</v>
      </c>
      <c r="D188" s="131">
        <v>0.371</v>
      </c>
      <c r="E188" s="132">
        <v>5.2999999999999999E-2</v>
      </c>
      <c r="F188" s="133">
        <v>6.0000000000000001E-3</v>
      </c>
      <c r="G188" s="161">
        <v>8.15</v>
      </c>
      <c r="H188" s="161">
        <v>0.44</v>
      </c>
      <c r="I188" s="165">
        <v>0.44</v>
      </c>
      <c r="J188" s="35">
        <v>1.7000000000000001E-2</v>
      </c>
    </row>
    <row r="189" spans="1:10" ht="27.75" customHeight="1" x14ac:dyDescent="0.2">
      <c r="A189" s="159" t="s">
        <v>445</v>
      </c>
      <c r="B189" s="25"/>
      <c r="C189" s="166">
        <v>0</v>
      </c>
      <c r="D189" s="131">
        <v>0.371</v>
      </c>
      <c r="E189" s="132">
        <v>5.2999999999999999E-2</v>
      </c>
      <c r="F189" s="133">
        <v>6.0000000000000001E-3</v>
      </c>
      <c r="G189" s="161">
        <v>11.6</v>
      </c>
      <c r="H189" s="161">
        <v>0.44</v>
      </c>
      <c r="I189" s="165">
        <v>0.44</v>
      </c>
      <c r="J189" s="35">
        <v>1.7000000000000001E-2</v>
      </c>
    </row>
    <row r="190" spans="1:10" ht="27.75" customHeight="1" x14ac:dyDescent="0.2">
      <c r="A190" s="159" t="s">
        <v>446</v>
      </c>
      <c r="B190" s="25"/>
      <c r="C190" s="166">
        <v>0</v>
      </c>
      <c r="D190" s="131">
        <v>0.371</v>
      </c>
      <c r="E190" s="132">
        <v>5.2999999999999999E-2</v>
      </c>
      <c r="F190" s="133">
        <v>6.0000000000000001E-3</v>
      </c>
      <c r="G190" s="161">
        <v>25.06</v>
      </c>
      <c r="H190" s="161">
        <v>0.44</v>
      </c>
      <c r="I190" s="165">
        <v>0.44</v>
      </c>
      <c r="J190" s="35">
        <v>1.7000000000000001E-2</v>
      </c>
    </row>
    <row r="191" spans="1:10" ht="27.75" customHeight="1" x14ac:dyDescent="0.2">
      <c r="A191" s="159" t="s">
        <v>447</v>
      </c>
      <c r="B191" s="25"/>
      <c r="C191" s="166">
        <v>0</v>
      </c>
      <c r="D191" s="131">
        <v>0.35199999999999998</v>
      </c>
      <c r="E191" s="132">
        <v>4.8000000000000001E-2</v>
      </c>
      <c r="F191" s="133">
        <v>5.0000000000000001E-3</v>
      </c>
      <c r="G191" s="161">
        <v>16.78</v>
      </c>
      <c r="H191" s="161">
        <v>0.42</v>
      </c>
      <c r="I191" s="165">
        <v>0.42</v>
      </c>
      <c r="J191" s="35">
        <v>1.4999999999999999E-2</v>
      </c>
    </row>
    <row r="192" spans="1:10" ht="27.75" customHeight="1" x14ac:dyDescent="0.2">
      <c r="A192" s="159" t="s">
        <v>448</v>
      </c>
      <c r="B192" s="25"/>
      <c r="C192" s="166">
        <v>0</v>
      </c>
      <c r="D192" s="131">
        <v>0.35199999999999998</v>
      </c>
      <c r="E192" s="132">
        <v>4.8000000000000001E-2</v>
      </c>
      <c r="F192" s="133">
        <v>5.0000000000000001E-3</v>
      </c>
      <c r="G192" s="161">
        <v>57.88</v>
      </c>
      <c r="H192" s="161">
        <v>0.42</v>
      </c>
      <c r="I192" s="165">
        <v>0.42</v>
      </c>
      <c r="J192" s="35">
        <v>1.4999999999999999E-2</v>
      </c>
    </row>
    <row r="193" spans="1:10" ht="27.75" customHeight="1" x14ac:dyDescent="0.2">
      <c r="A193" s="159" t="s">
        <v>449</v>
      </c>
      <c r="B193" s="25"/>
      <c r="C193" s="166">
        <v>0</v>
      </c>
      <c r="D193" s="131">
        <v>0.35199999999999998</v>
      </c>
      <c r="E193" s="132">
        <v>4.8000000000000001E-2</v>
      </c>
      <c r="F193" s="133">
        <v>5.0000000000000001E-3</v>
      </c>
      <c r="G193" s="161">
        <v>104.51</v>
      </c>
      <c r="H193" s="161">
        <v>0.42</v>
      </c>
      <c r="I193" s="165">
        <v>0.42</v>
      </c>
      <c r="J193" s="35">
        <v>1.4999999999999999E-2</v>
      </c>
    </row>
    <row r="194" spans="1:10" ht="27.75" customHeight="1" x14ac:dyDescent="0.2">
      <c r="A194" s="159" t="s">
        <v>450</v>
      </c>
      <c r="B194" s="25"/>
      <c r="C194" s="166">
        <v>0</v>
      </c>
      <c r="D194" s="131">
        <v>0.35199999999999998</v>
      </c>
      <c r="E194" s="132">
        <v>4.8000000000000001E-2</v>
      </c>
      <c r="F194" s="133">
        <v>5.0000000000000001E-3</v>
      </c>
      <c r="G194" s="161">
        <v>171.71</v>
      </c>
      <c r="H194" s="161">
        <v>0.42</v>
      </c>
      <c r="I194" s="165">
        <v>0.42</v>
      </c>
      <c r="J194" s="35">
        <v>1.4999999999999999E-2</v>
      </c>
    </row>
    <row r="195" spans="1:10" ht="27.75" customHeight="1" x14ac:dyDescent="0.2">
      <c r="A195" s="159" t="s">
        <v>451</v>
      </c>
      <c r="B195" s="25"/>
      <c r="C195" s="166">
        <v>0</v>
      </c>
      <c r="D195" s="131">
        <v>0.35199999999999998</v>
      </c>
      <c r="E195" s="132">
        <v>4.8000000000000001E-2</v>
      </c>
      <c r="F195" s="133">
        <v>5.0000000000000001E-3</v>
      </c>
      <c r="G195" s="161">
        <v>468.98</v>
      </c>
      <c r="H195" s="161">
        <v>0.42</v>
      </c>
      <c r="I195" s="165">
        <v>0.42</v>
      </c>
      <c r="J195" s="35">
        <v>1.4999999999999999E-2</v>
      </c>
    </row>
    <row r="196" spans="1:10" ht="27.75" customHeight="1" x14ac:dyDescent="0.2">
      <c r="A196" s="159" t="s">
        <v>714</v>
      </c>
      <c r="B196" s="25"/>
      <c r="C196" s="166" t="s">
        <v>661</v>
      </c>
      <c r="D196" s="134">
        <v>1.9790000000000001</v>
      </c>
      <c r="E196" s="135">
        <v>0.20399999999999999</v>
      </c>
      <c r="F196" s="133">
        <v>0.11799999999999999</v>
      </c>
      <c r="G196" s="162"/>
      <c r="H196" s="162"/>
      <c r="I196" s="164"/>
      <c r="J196" s="36"/>
    </row>
    <row r="197" spans="1:10" ht="27.75" customHeight="1" x14ac:dyDescent="0.2">
      <c r="A197" s="159" t="s">
        <v>715</v>
      </c>
      <c r="B197" s="25"/>
      <c r="C197" s="166" t="s">
        <v>662</v>
      </c>
      <c r="D197" s="131">
        <v>-0.59899999999999998</v>
      </c>
      <c r="E197" s="132">
        <v>-9.8000000000000004E-2</v>
      </c>
      <c r="F197" s="133">
        <v>-1.2999999999999999E-2</v>
      </c>
      <c r="G197" s="161">
        <v>0</v>
      </c>
      <c r="H197" s="162"/>
      <c r="I197" s="164"/>
      <c r="J197" s="36"/>
    </row>
    <row r="198" spans="1:10" ht="27.75" customHeight="1" x14ac:dyDescent="0.2">
      <c r="A198" s="159" t="s">
        <v>716</v>
      </c>
      <c r="B198" s="25"/>
      <c r="C198" s="166">
        <v>0</v>
      </c>
      <c r="D198" s="131">
        <v>-0.52800000000000002</v>
      </c>
      <c r="E198" s="132">
        <v>-8.4000000000000005E-2</v>
      </c>
      <c r="F198" s="133">
        <v>-1.0999999999999999E-2</v>
      </c>
      <c r="G198" s="161">
        <v>0</v>
      </c>
      <c r="H198" s="162"/>
      <c r="I198" s="164"/>
      <c r="J198" s="36"/>
    </row>
    <row r="199" spans="1:10" ht="27.75" customHeight="1" x14ac:dyDescent="0.2">
      <c r="A199" s="159" t="s">
        <v>717</v>
      </c>
      <c r="B199" s="25"/>
      <c r="C199" s="166">
        <v>0</v>
      </c>
      <c r="D199" s="131">
        <v>-0.59899999999999998</v>
      </c>
      <c r="E199" s="132">
        <v>-9.8000000000000004E-2</v>
      </c>
      <c r="F199" s="133">
        <v>-1.2999999999999999E-2</v>
      </c>
      <c r="G199" s="161">
        <v>0</v>
      </c>
      <c r="H199" s="162"/>
      <c r="I199" s="164"/>
      <c r="J199" s="35">
        <v>3.4000000000000002E-2</v>
      </c>
    </row>
    <row r="200" spans="1:10" ht="27.75" customHeight="1" x14ac:dyDescent="0.2">
      <c r="A200" s="159" t="s">
        <v>718</v>
      </c>
      <c r="B200" s="25"/>
      <c r="C200" s="166">
        <v>0</v>
      </c>
      <c r="D200" s="131">
        <v>-0.52800000000000002</v>
      </c>
      <c r="E200" s="132">
        <v>-8.4000000000000005E-2</v>
      </c>
      <c r="F200" s="133">
        <v>-1.0999999999999999E-2</v>
      </c>
      <c r="G200" s="161">
        <v>0</v>
      </c>
      <c r="H200" s="162"/>
      <c r="I200" s="164"/>
      <c r="J200" s="35">
        <v>2.7E-2</v>
      </c>
    </row>
    <row r="201" spans="1:10" ht="27.75" customHeight="1" x14ac:dyDescent="0.2">
      <c r="A201" s="159" t="s">
        <v>719</v>
      </c>
      <c r="B201" s="25"/>
      <c r="C201" s="166">
        <v>0</v>
      </c>
      <c r="D201" s="131">
        <v>-0.52900000000000003</v>
      </c>
      <c r="E201" s="132">
        <v>-7.5999999999999998E-2</v>
      </c>
      <c r="F201" s="133">
        <v>-8.0000000000000002E-3</v>
      </c>
      <c r="G201" s="161">
        <v>1.61</v>
      </c>
      <c r="H201" s="162"/>
      <c r="I201" s="164"/>
      <c r="J201" s="35">
        <v>3.1E-2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H9:J9"/>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47"/>
  <sheetViews>
    <sheetView showGridLines="0" zoomScale="80" zoomScaleNormal="80" zoomScaleSheetLayoutView="100" workbookViewId="0"/>
  </sheetViews>
  <sheetFormatPr defaultRowHeight="12.75" x14ac:dyDescent="0.2"/>
  <cols>
    <col min="1" max="1" width="28.85546875" customWidth="1"/>
    <col min="2" max="7" width="24" customWidth="1"/>
  </cols>
  <sheetData>
    <row r="1" spans="1:7" ht="27.75" customHeight="1" x14ac:dyDescent="0.2">
      <c r="A1" s="128" t="s">
        <v>16</v>
      </c>
    </row>
    <row r="2" spans="1:7" ht="44.25" customHeight="1" x14ac:dyDescent="0.2">
      <c r="A2" s="258" t="s">
        <v>651</v>
      </c>
      <c r="B2" s="258"/>
      <c r="C2" s="258"/>
      <c r="D2" s="258"/>
      <c r="E2" s="258"/>
      <c r="F2" s="258"/>
      <c r="G2" s="258"/>
    </row>
    <row r="3" spans="1:7" ht="33" customHeight="1" x14ac:dyDescent="0.2">
      <c r="A3" s="232" t="str">
        <f>Overview!B4&amp; " - Illustrative LLFs for year beginning "&amp;Overview!D4</f>
        <v>Aidien Limited - GSP_A - Illustrative LLFs for year beginning 1 April 2027</v>
      </c>
      <c r="B3" s="233"/>
      <c r="C3" s="233"/>
      <c r="D3" s="233"/>
      <c r="E3" s="233"/>
      <c r="F3" s="233"/>
      <c r="G3" s="234"/>
    </row>
    <row r="4" spans="1:7" ht="9.75" customHeight="1" x14ac:dyDescent="0.2"/>
    <row r="5" spans="1:7" ht="19.5" customHeight="1" x14ac:dyDescent="0.2">
      <c r="A5" s="260" t="s">
        <v>9</v>
      </c>
      <c r="B5" s="261"/>
      <c r="C5" s="19" t="s">
        <v>2</v>
      </c>
      <c r="D5" s="19" t="s">
        <v>3</v>
      </c>
      <c r="E5" s="19" t="s">
        <v>4</v>
      </c>
      <c r="F5" s="19" t="s">
        <v>5</v>
      </c>
      <c r="G5" s="19" t="s">
        <v>617</v>
      </c>
    </row>
    <row r="6" spans="1:7" ht="19.5" customHeight="1" x14ac:dyDescent="0.2">
      <c r="A6" s="262"/>
      <c r="B6" s="263"/>
      <c r="C6" s="19" t="s">
        <v>618</v>
      </c>
      <c r="D6" s="19" t="s">
        <v>619</v>
      </c>
      <c r="E6" s="19" t="s">
        <v>620</v>
      </c>
      <c r="F6" s="19" t="s">
        <v>621</v>
      </c>
      <c r="G6" s="19" t="s">
        <v>622</v>
      </c>
    </row>
    <row r="7" spans="1:7" ht="39.950000000000003" customHeight="1" x14ac:dyDescent="0.2">
      <c r="A7" s="229" t="s">
        <v>623</v>
      </c>
      <c r="B7" s="230"/>
      <c r="C7" s="21" t="s">
        <v>624</v>
      </c>
      <c r="D7" s="20"/>
      <c r="E7" s="78" t="s">
        <v>625</v>
      </c>
      <c r="F7" s="20"/>
      <c r="G7" s="20"/>
    </row>
    <row r="8" spans="1:7" ht="39.950000000000003" customHeight="1" x14ac:dyDescent="0.2">
      <c r="A8" s="229" t="s">
        <v>626</v>
      </c>
      <c r="B8" s="230"/>
      <c r="C8" s="20"/>
      <c r="D8" s="21" t="s">
        <v>627</v>
      </c>
      <c r="E8" s="20"/>
      <c r="F8" s="20"/>
      <c r="G8" s="20"/>
    </row>
    <row r="9" spans="1:7" ht="39.950000000000003" customHeight="1" x14ac:dyDescent="0.2">
      <c r="A9" s="229" t="s">
        <v>628</v>
      </c>
      <c r="B9" s="230"/>
      <c r="C9" s="20"/>
      <c r="D9" s="20"/>
      <c r="E9" s="21" t="s">
        <v>627</v>
      </c>
      <c r="F9" s="20"/>
      <c r="G9" s="20"/>
    </row>
    <row r="10" spans="1:7" ht="39.950000000000003" customHeight="1" x14ac:dyDescent="0.2">
      <c r="A10" s="229" t="s">
        <v>629</v>
      </c>
      <c r="B10" s="230"/>
      <c r="C10" s="20"/>
      <c r="D10" s="20"/>
      <c r="E10" s="20"/>
      <c r="F10" s="78" t="s">
        <v>630</v>
      </c>
      <c r="G10" s="78" t="s">
        <v>631</v>
      </c>
    </row>
    <row r="11" spans="1:7" ht="20.100000000000001" customHeight="1" x14ac:dyDescent="0.2">
      <c r="A11" s="229" t="s">
        <v>10</v>
      </c>
      <c r="B11" s="230"/>
      <c r="C11" s="259" t="s">
        <v>11</v>
      </c>
      <c r="D11" s="259"/>
      <c r="E11" s="259"/>
      <c r="F11" s="259"/>
      <c r="G11" s="259"/>
    </row>
    <row r="12" spans="1:7" x14ac:dyDescent="0.2">
      <c r="B12" s="11"/>
      <c r="C12" s="11"/>
      <c r="D12" s="11"/>
      <c r="E12" s="11"/>
    </row>
    <row r="13" spans="1:7" ht="22.5" customHeight="1" x14ac:dyDescent="0.2">
      <c r="A13" s="225" t="s">
        <v>36</v>
      </c>
      <c r="B13" s="264"/>
      <c r="C13" s="264"/>
      <c r="D13" s="264"/>
      <c r="E13" s="264"/>
      <c r="F13" s="264"/>
      <c r="G13" s="226"/>
    </row>
    <row r="14" spans="1:7" ht="22.5" customHeight="1" x14ac:dyDescent="0.2">
      <c r="A14" s="225" t="s">
        <v>650</v>
      </c>
      <c r="B14" s="264"/>
      <c r="C14" s="264"/>
      <c r="D14" s="264"/>
      <c r="E14" s="264"/>
      <c r="F14" s="264"/>
      <c r="G14" s="226"/>
    </row>
    <row r="15" spans="1:7" ht="33" customHeight="1" x14ac:dyDescent="0.2">
      <c r="A15" s="200" t="s">
        <v>37</v>
      </c>
      <c r="B15" s="200" t="s">
        <v>2</v>
      </c>
      <c r="C15" s="200" t="s">
        <v>3</v>
      </c>
      <c r="D15" s="200" t="s">
        <v>4</v>
      </c>
      <c r="E15" s="200" t="s">
        <v>5</v>
      </c>
      <c r="F15" s="200" t="s">
        <v>617</v>
      </c>
      <c r="G15" s="19" t="s">
        <v>649</v>
      </c>
    </row>
    <row r="16" spans="1:7" ht="22.5" customHeight="1" x14ac:dyDescent="0.2">
      <c r="A16" s="208" t="s">
        <v>38</v>
      </c>
      <c r="B16" s="201"/>
      <c r="C16" s="201"/>
      <c r="D16" s="201"/>
      <c r="E16" s="201"/>
      <c r="F16" s="201"/>
      <c r="G16" s="199"/>
    </row>
    <row r="17" spans="1:7" ht="22.5" customHeight="1" x14ac:dyDescent="0.2">
      <c r="A17" s="208" t="s">
        <v>39</v>
      </c>
      <c r="B17" s="201"/>
      <c r="C17" s="201"/>
      <c r="D17" s="201"/>
      <c r="E17" s="201"/>
      <c r="F17" s="201"/>
      <c r="G17" s="199"/>
    </row>
    <row r="18" spans="1:7" ht="22.5" customHeight="1" x14ac:dyDescent="0.2">
      <c r="A18" s="208" t="s">
        <v>40</v>
      </c>
      <c r="B18" s="201"/>
      <c r="C18" s="201"/>
      <c r="D18" s="201"/>
      <c r="E18" s="201"/>
      <c r="F18" s="201"/>
      <c r="G18" s="199"/>
    </row>
    <row r="19" spans="1:7" ht="22.5" customHeight="1" x14ac:dyDescent="0.2">
      <c r="A19" s="208" t="s">
        <v>41</v>
      </c>
      <c r="B19" s="201"/>
      <c r="C19" s="201"/>
      <c r="D19" s="201"/>
      <c r="E19" s="201"/>
      <c r="F19" s="201"/>
      <c r="G19" s="199"/>
    </row>
    <row r="20" spans="1:7" ht="22.5" customHeight="1" x14ac:dyDescent="0.2">
      <c r="A20" s="208" t="s">
        <v>42</v>
      </c>
      <c r="B20" s="201"/>
      <c r="C20" s="201"/>
      <c r="D20" s="201"/>
      <c r="E20" s="201"/>
      <c r="F20" s="201"/>
      <c r="G20" s="199"/>
    </row>
    <row r="21" spans="1:7" ht="22.5" customHeight="1" x14ac:dyDescent="0.2">
      <c r="A21" s="208" t="s">
        <v>43</v>
      </c>
      <c r="B21" s="201"/>
      <c r="C21" s="201"/>
      <c r="D21" s="201"/>
      <c r="E21" s="201"/>
      <c r="F21" s="201"/>
      <c r="G21" s="199"/>
    </row>
    <row r="23" spans="1:7" ht="22.5" customHeight="1" x14ac:dyDescent="0.2">
      <c r="A23" s="225" t="s">
        <v>44</v>
      </c>
      <c r="B23" s="264"/>
      <c r="C23" s="264"/>
      <c r="D23" s="264"/>
      <c r="E23" s="264"/>
      <c r="F23" s="264"/>
      <c r="G23" s="226"/>
    </row>
    <row r="24" spans="1:7" ht="22.5" customHeight="1" x14ac:dyDescent="0.2">
      <c r="A24" s="225" t="s">
        <v>7</v>
      </c>
      <c r="B24" s="264"/>
      <c r="C24" s="264"/>
      <c r="D24" s="264"/>
      <c r="E24" s="264"/>
      <c r="F24" s="264"/>
      <c r="G24" s="226"/>
    </row>
    <row r="25" spans="1:7" ht="33" customHeight="1" x14ac:dyDescent="0.2">
      <c r="A25" s="19" t="s">
        <v>6</v>
      </c>
      <c r="B25" s="19" t="s">
        <v>2</v>
      </c>
      <c r="C25" s="19" t="s">
        <v>3</v>
      </c>
      <c r="D25" s="19" t="s">
        <v>4</v>
      </c>
      <c r="E25" s="19" t="s">
        <v>5</v>
      </c>
      <c r="F25" s="19" t="s">
        <v>617</v>
      </c>
      <c r="G25" s="19" t="s">
        <v>649</v>
      </c>
    </row>
    <row r="26" spans="1:7" ht="22.5" customHeight="1" x14ac:dyDescent="0.2">
      <c r="A26" s="204" t="s">
        <v>652</v>
      </c>
      <c r="B26" s="205"/>
      <c r="C26" s="205"/>
      <c r="D26" s="205"/>
      <c r="E26" s="205"/>
      <c r="F26" s="205"/>
      <c r="G26" s="205"/>
    </row>
    <row r="27" spans="1:7" ht="22.5" customHeight="1" x14ac:dyDescent="0.2">
      <c r="A27" s="204" t="s">
        <v>653</v>
      </c>
      <c r="B27" s="205"/>
      <c r="C27" s="205"/>
      <c r="D27" s="205"/>
      <c r="E27" s="205"/>
      <c r="F27" s="205"/>
      <c r="G27" s="205"/>
    </row>
    <row r="28" spans="1:7" ht="22.5" customHeight="1" x14ac:dyDescent="0.2">
      <c r="A28" s="204" t="s">
        <v>654</v>
      </c>
      <c r="B28" s="205"/>
      <c r="C28" s="205"/>
      <c r="D28" s="205"/>
      <c r="E28" s="205"/>
      <c r="F28" s="205"/>
      <c r="G28" s="205"/>
    </row>
    <row r="29" spans="1:7" ht="22.5" customHeight="1" x14ac:dyDescent="0.2">
      <c r="A29" s="204" t="s">
        <v>655</v>
      </c>
      <c r="B29" s="205"/>
      <c r="C29" s="205"/>
      <c r="D29" s="205"/>
      <c r="E29" s="205"/>
      <c r="F29" s="205"/>
      <c r="G29" s="205"/>
    </row>
    <row r="30" spans="1:7" ht="22.5" customHeight="1" x14ac:dyDescent="0.2">
      <c r="A30" s="204" t="s">
        <v>656</v>
      </c>
      <c r="B30" s="205"/>
      <c r="C30" s="205"/>
      <c r="D30" s="205"/>
      <c r="E30" s="205"/>
      <c r="F30" s="205"/>
      <c r="G30" s="205"/>
    </row>
    <row r="32" spans="1:7" ht="22.5" customHeight="1" x14ac:dyDescent="0.2">
      <c r="A32" s="225" t="s">
        <v>44</v>
      </c>
      <c r="B32" s="264"/>
      <c r="C32" s="264"/>
      <c r="D32" s="264"/>
      <c r="E32" s="264"/>
      <c r="F32" s="264"/>
      <c r="G32" s="226"/>
    </row>
    <row r="33" spans="1:7" ht="22.5" customHeight="1" x14ac:dyDescent="0.2">
      <c r="A33" s="225" t="s">
        <v>8</v>
      </c>
      <c r="B33" s="264"/>
      <c r="C33" s="264"/>
      <c r="D33" s="264"/>
      <c r="E33" s="264"/>
      <c r="F33" s="264"/>
      <c r="G33" s="226"/>
    </row>
    <row r="34" spans="1:7" ht="33" customHeight="1" x14ac:dyDescent="0.2">
      <c r="A34" s="200" t="s">
        <v>6</v>
      </c>
      <c r="B34" s="200" t="s">
        <v>2</v>
      </c>
      <c r="C34" s="200" t="s">
        <v>3</v>
      </c>
      <c r="D34" s="200" t="s">
        <v>4</v>
      </c>
      <c r="E34" s="200" t="s">
        <v>5</v>
      </c>
      <c r="F34" s="200" t="s">
        <v>617</v>
      </c>
      <c r="G34" s="200" t="s">
        <v>649</v>
      </c>
    </row>
    <row r="35" spans="1:7" ht="22.5" customHeight="1" x14ac:dyDescent="0.2">
      <c r="A35" s="204" t="s">
        <v>652</v>
      </c>
      <c r="B35" s="201"/>
      <c r="C35" s="201"/>
      <c r="D35" s="201"/>
      <c r="E35" s="201"/>
      <c r="F35" s="201"/>
      <c r="G35" s="202"/>
    </row>
    <row r="36" spans="1:7" ht="22.5" customHeight="1" x14ac:dyDescent="0.2">
      <c r="A36" s="204" t="s">
        <v>653</v>
      </c>
      <c r="B36" s="201"/>
      <c r="C36" s="201"/>
      <c r="D36" s="201"/>
      <c r="E36" s="201"/>
      <c r="F36" s="201"/>
      <c r="G36" s="202"/>
    </row>
    <row r="37" spans="1:7" ht="22.5" customHeight="1" x14ac:dyDescent="0.2">
      <c r="A37" s="204" t="s">
        <v>654</v>
      </c>
      <c r="B37" s="201"/>
      <c r="C37" s="201"/>
      <c r="D37" s="201"/>
      <c r="E37" s="201"/>
      <c r="F37" s="201"/>
      <c r="G37" s="202"/>
    </row>
    <row r="38" spans="1:7" ht="22.5" customHeight="1" x14ac:dyDescent="0.2">
      <c r="A38" s="204" t="s">
        <v>655</v>
      </c>
      <c r="B38" s="201"/>
      <c r="C38" s="201"/>
      <c r="D38" s="201"/>
      <c r="E38" s="201"/>
      <c r="F38" s="201"/>
      <c r="G38" s="202"/>
    </row>
    <row r="39" spans="1:7" ht="22.5" customHeight="1" x14ac:dyDescent="0.2">
      <c r="A39" s="204" t="s">
        <v>656</v>
      </c>
      <c r="B39" s="201"/>
      <c r="C39" s="201"/>
      <c r="D39" s="201"/>
      <c r="E39" s="201"/>
      <c r="F39" s="201"/>
      <c r="G39" s="202"/>
    </row>
    <row r="40" spans="1:7" ht="12.75" customHeight="1" x14ac:dyDescent="0.2"/>
    <row r="41" spans="1:7" ht="22.5" customHeight="1" x14ac:dyDescent="0.2">
      <c r="A41" s="257" t="s">
        <v>641</v>
      </c>
      <c r="B41" s="257"/>
      <c r="C41" s="257"/>
      <c r="D41" s="257"/>
      <c r="E41" s="257"/>
      <c r="F41" s="257"/>
      <c r="G41" s="257"/>
    </row>
    <row r="42" spans="1:7" ht="22.5" customHeight="1" x14ac:dyDescent="0.2">
      <c r="A42" s="19" t="s">
        <v>6</v>
      </c>
      <c r="B42" s="19" t="s">
        <v>2</v>
      </c>
      <c r="C42" s="19" t="s">
        <v>3</v>
      </c>
      <c r="D42" s="19" t="s">
        <v>4</v>
      </c>
      <c r="E42" s="19" t="s">
        <v>5</v>
      </c>
      <c r="F42" s="19" t="s">
        <v>617</v>
      </c>
      <c r="G42" s="19" t="s">
        <v>642</v>
      </c>
    </row>
    <row r="43" spans="1:7" ht="22.5" customHeight="1" x14ac:dyDescent="0.2">
      <c r="A43" s="204" t="s">
        <v>652</v>
      </c>
      <c r="B43" s="198"/>
      <c r="C43" s="198"/>
      <c r="D43" s="198"/>
      <c r="E43" s="198"/>
      <c r="F43" s="198"/>
      <c r="G43" s="203"/>
    </row>
    <row r="44" spans="1:7" ht="22.5" customHeight="1" x14ac:dyDescent="0.2">
      <c r="A44" s="204" t="s">
        <v>653</v>
      </c>
      <c r="B44" s="198"/>
      <c r="C44" s="198"/>
      <c r="D44" s="198"/>
      <c r="E44" s="198"/>
      <c r="F44" s="198"/>
      <c r="G44" s="197"/>
    </row>
    <row r="45" spans="1:7" ht="22.5" customHeight="1" x14ac:dyDescent="0.2">
      <c r="A45" s="204" t="s">
        <v>654</v>
      </c>
      <c r="B45" s="198"/>
      <c r="C45" s="198"/>
      <c r="D45" s="198"/>
      <c r="E45" s="198"/>
      <c r="F45" s="198"/>
      <c r="G45" s="197"/>
    </row>
    <row r="46" spans="1:7" ht="22.5" customHeight="1" x14ac:dyDescent="0.2">
      <c r="A46" s="204" t="s">
        <v>655</v>
      </c>
      <c r="B46" s="198"/>
      <c r="C46" s="198"/>
      <c r="D46" s="198"/>
      <c r="E46" s="198"/>
      <c r="F46" s="198"/>
      <c r="G46" s="197"/>
    </row>
    <row r="47" spans="1:7" ht="22.5" customHeight="1" x14ac:dyDescent="0.2">
      <c r="A47" s="204" t="s">
        <v>656</v>
      </c>
      <c r="B47" s="198"/>
      <c r="C47" s="198"/>
      <c r="D47" s="198"/>
      <c r="E47" s="198"/>
      <c r="F47" s="198"/>
      <c r="G47" s="197"/>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6">
    <mergeCell ref="A41:G41"/>
    <mergeCell ref="A3:G3"/>
    <mergeCell ref="A2:G2"/>
    <mergeCell ref="C11:G11"/>
    <mergeCell ref="A9:B9"/>
    <mergeCell ref="A10:B10"/>
    <mergeCell ref="A11:B11"/>
    <mergeCell ref="A5:B6"/>
    <mergeCell ref="A7:B7"/>
    <mergeCell ref="A8:B8"/>
    <mergeCell ref="A33:G33"/>
    <mergeCell ref="A13:G13"/>
    <mergeCell ref="A14:G14"/>
    <mergeCell ref="A23:G23"/>
    <mergeCell ref="A24:G24"/>
    <mergeCell ref="A32:G32"/>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1"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11"/>
  <sheetViews>
    <sheetView zoomScale="85" zoomScaleNormal="85" zoomScaleSheetLayoutView="80" workbookViewId="0"/>
  </sheetViews>
  <sheetFormatPr defaultRowHeight="27.75" customHeight="1" x14ac:dyDescent="0.2"/>
  <cols>
    <col min="1" max="2" width="14.7109375" style="1" customWidth="1"/>
    <col min="3" max="3" width="7.85546875" style="1" customWidth="1"/>
    <col min="4" max="4" width="14.7109375" style="1" customWidth="1"/>
    <col min="5" max="5" width="14.7109375" style="2" customWidth="1"/>
    <col min="6" max="6" width="7.85546875" style="2" customWidth="1"/>
    <col min="7" max="7" width="14.7109375" style="1" customWidth="1"/>
    <col min="8" max="8" width="30.7109375" style="2" customWidth="1"/>
    <col min="9" max="10" width="14.7109375" style="2" customWidth="1"/>
    <col min="11" max="11" width="14.7109375" style="9" customWidth="1"/>
    <col min="12" max="13" width="14.7109375" style="3" customWidth="1"/>
    <col min="14" max="19" width="14.7109375" style="1" customWidth="1"/>
    <col min="20" max="16384" width="9.140625" style="1"/>
  </cols>
  <sheetData>
    <row r="1" spans="1:19" ht="63" customHeight="1" x14ac:dyDescent="0.2">
      <c r="A1" s="12" t="s">
        <v>16</v>
      </c>
      <c r="B1" s="12"/>
      <c r="C1" s="12"/>
      <c r="D1" s="265" t="s">
        <v>636</v>
      </c>
      <c r="E1" s="265"/>
      <c r="F1" s="265"/>
      <c r="G1" s="265"/>
      <c r="H1" s="265"/>
      <c r="I1" s="265"/>
      <c r="J1" s="265"/>
      <c r="K1" s="265"/>
      <c r="L1" s="265"/>
      <c r="M1" s="265"/>
      <c r="N1" s="265"/>
      <c r="O1" s="265"/>
      <c r="P1" s="265"/>
      <c r="Q1" s="265"/>
    </row>
    <row r="2" spans="1:19" ht="27.75" customHeight="1" x14ac:dyDescent="0.2">
      <c r="A2" s="232" t="s">
        <v>123</v>
      </c>
      <c r="B2" s="233"/>
      <c r="C2" s="233"/>
      <c r="D2" s="233"/>
      <c r="E2" s="233"/>
      <c r="F2" s="233"/>
      <c r="G2" s="233"/>
      <c r="H2" s="233"/>
      <c r="I2" s="233"/>
      <c r="J2" s="233"/>
      <c r="K2" s="233"/>
      <c r="L2" s="233"/>
      <c r="M2" s="233"/>
      <c r="N2" s="233"/>
      <c r="O2" s="233"/>
      <c r="P2" s="233"/>
      <c r="Q2" s="234"/>
    </row>
    <row r="3" spans="1:19" ht="14.1" customHeight="1" x14ac:dyDescent="0.2">
      <c r="A3" s="12"/>
      <c r="B3" s="12"/>
      <c r="C3" s="12"/>
      <c r="D3" s="12"/>
      <c r="G3" s="22"/>
    </row>
    <row r="4" spans="1:19" s="10" customFormat="1" ht="25.5" customHeight="1" x14ac:dyDescent="0.2">
      <c r="A4" s="232" t="str">
        <f>Overview!B4&amp; " - Effective from "&amp;Overview!D4&amp;" - "&amp;Overview!E4&amp;" new designated EHV charges"</f>
        <v>Aidien Limited - GSP_A - Effective from 1 April 2027 - Final new designated EHV charges</v>
      </c>
      <c r="B4" s="233"/>
      <c r="C4" s="233"/>
      <c r="D4" s="233"/>
      <c r="E4" s="233"/>
      <c r="F4" s="233"/>
      <c r="G4" s="233"/>
      <c r="H4" s="233"/>
      <c r="I4" s="233"/>
      <c r="J4" s="233"/>
      <c r="K4" s="233"/>
      <c r="L4" s="233"/>
      <c r="M4" s="233"/>
      <c r="N4" s="233"/>
      <c r="O4" s="233"/>
      <c r="P4" s="233"/>
      <c r="Q4" s="234"/>
    </row>
    <row r="5" spans="1:19" ht="66.95" customHeight="1" x14ac:dyDescent="0.2">
      <c r="A5" s="26" t="s">
        <v>126</v>
      </c>
      <c r="B5" s="26" t="s">
        <v>46</v>
      </c>
      <c r="C5" s="26" t="s">
        <v>648</v>
      </c>
      <c r="D5" s="26" t="s">
        <v>31</v>
      </c>
      <c r="E5" s="26" t="s">
        <v>47</v>
      </c>
      <c r="F5" s="26" t="s">
        <v>648</v>
      </c>
      <c r="G5" s="26" t="s">
        <v>32</v>
      </c>
      <c r="H5" s="68" t="s">
        <v>26</v>
      </c>
      <c r="I5" s="50" t="s">
        <v>529</v>
      </c>
      <c r="J5" s="68" t="str">
        <f>'Annex 2 Designated EHV charges'!I9</f>
        <v>Import
Super Red
unit charge
(p/kWh)</v>
      </c>
      <c r="K5" s="68" t="str">
        <f>'Annex 2 Designated EHV charges'!J9</f>
        <v>Import
fixed charge
(p/day)</v>
      </c>
      <c r="L5" s="68" t="str">
        <f>'Annex 2 Designated EHV charges'!K9</f>
        <v>Import
capacity charge
(p/kVA/day)</v>
      </c>
      <c r="M5" s="68" t="str">
        <f>'Annex 2 Designated EHV charges'!L9</f>
        <v>Import
exceeded capacity charge
(p/kVA/day)</v>
      </c>
      <c r="N5" s="68" t="str">
        <f>'Annex 2 Designated EHV charges'!M9</f>
        <v>Export
Super Red
unit charge
(p/kWh)</v>
      </c>
      <c r="O5" s="68" t="str">
        <f>'Annex 2 Designated EHV charges'!N9</f>
        <v>Export
fixed charge
(p/day)</v>
      </c>
      <c r="P5" s="68" t="str">
        <f>'Annex 2 Designated EHV charges'!O9</f>
        <v>Export
capacity charge
(p/kVA/day)</v>
      </c>
      <c r="Q5" s="68" t="str">
        <f>'Annex 2 Designated EHV charges'!P9</f>
        <v>Export
exceeded capacity charge
(p/kVA/day)</v>
      </c>
    </row>
    <row r="6" spans="1:19" ht="20.100000000000001" customHeight="1" x14ac:dyDescent="0.2">
      <c r="A6" s="193"/>
      <c r="B6" s="41"/>
      <c r="C6" s="91"/>
      <c r="D6" s="52"/>
      <c r="E6" s="42"/>
      <c r="F6" s="91"/>
      <c r="G6" s="52"/>
      <c r="H6" s="53"/>
      <c r="I6" s="180"/>
      <c r="J6" s="57"/>
      <c r="K6" s="58"/>
      <c r="L6" s="58"/>
      <c r="M6" s="58"/>
      <c r="N6" s="59"/>
      <c r="O6" s="60"/>
      <c r="P6" s="60"/>
      <c r="Q6" s="60"/>
    </row>
    <row r="7" spans="1:19" ht="20.100000000000001" customHeight="1" x14ac:dyDescent="0.2">
      <c r="A7" s="193"/>
      <c r="B7" s="41"/>
      <c r="C7" s="91"/>
      <c r="D7" s="52"/>
      <c r="E7" s="42"/>
      <c r="F7" s="91"/>
      <c r="G7" s="52"/>
      <c r="H7" s="53"/>
      <c r="I7" s="180"/>
      <c r="J7" s="57"/>
      <c r="K7" s="58"/>
      <c r="L7" s="58"/>
      <c r="M7" s="58"/>
      <c r="N7" s="59"/>
      <c r="O7" s="60"/>
      <c r="P7" s="60"/>
      <c r="Q7" s="60"/>
    </row>
    <row r="9" spans="1:19" ht="25.5" customHeight="1" x14ac:dyDescent="0.2">
      <c r="A9" s="232" t="str">
        <f>Overview!B4&amp; " - Effective from "&amp;Overview!D4&amp;" - "&amp;Overview!E4&amp;" new designated EHV line loss factors"</f>
        <v>Aidien Limited - GSP_A - Effective from 1 April 2027 - Final new designated EHV line loss factors</v>
      </c>
      <c r="B9" s="233"/>
      <c r="C9" s="233"/>
      <c r="D9" s="233"/>
      <c r="E9" s="233"/>
      <c r="F9" s="233"/>
      <c r="G9" s="233"/>
      <c r="H9" s="233"/>
      <c r="I9" s="233"/>
      <c r="J9" s="233"/>
      <c r="K9" s="233"/>
      <c r="L9" s="233"/>
      <c r="M9" s="233"/>
      <c r="N9" s="233"/>
      <c r="O9" s="233"/>
      <c r="P9" s="233"/>
      <c r="Q9" s="233"/>
      <c r="R9" s="233"/>
      <c r="S9" s="234"/>
    </row>
    <row r="10" spans="1:19" ht="62.1" customHeight="1" x14ac:dyDescent="0.2">
      <c r="A10" s="26" t="s">
        <v>126</v>
      </c>
      <c r="B10" s="26" t="s">
        <v>46</v>
      </c>
      <c r="C10" s="26" t="s">
        <v>648</v>
      </c>
      <c r="D10" s="26" t="s">
        <v>31</v>
      </c>
      <c r="E10" s="26" t="s">
        <v>47</v>
      </c>
      <c r="F10" s="26" t="s">
        <v>648</v>
      </c>
      <c r="G10" s="26" t="s">
        <v>32</v>
      </c>
      <c r="H10" s="68" t="s">
        <v>26</v>
      </c>
      <c r="I10" s="50" t="s">
        <v>529</v>
      </c>
      <c r="J10" s="30" t="s">
        <v>99</v>
      </c>
      <c r="K10" s="30" t="s">
        <v>98</v>
      </c>
      <c r="L10" s="30" t="s">
        <v>100</v>
      </c>
      <c r="M10" s="30" t="s">
        <v>101</v>
      </c>
      <c r="N10" s="30" t="s">
        <v>634</v>
      </c>
      <c r="O10" s="32" t="s">
        <v>102</v>
      </c>
      <c r="P10" s="32" t="s">
        <v>103</v>
      </c>
      <c r="Q10" s="32" t="s">
        <v>104</v>
      </c>
      <c r="R10" s="32" t="s">
        <v>105</v>
      </c>
      <c r="S10" s="32" t="s">
        <v>635</v>
      </c>
    </row>
    <row r="11" spans="1:19" ht="20.100000000000001" customHeight="1" x14ac:dyDescent="0.2">
      <c r="A11" s="193"/>
      <c r="B11" s="41"/>
      <c r="C11" s="196"/>
      <c r="D11" s="194"/>
      <c r="E11" s="41"/>
      <c r="F11" s="195"/>
      <c r="G11" s="194"/>
      <c r="H11" s="41"/>
      <c r="I11" s="195"/>
      <c r="J11" s="33"/>
      <c r="K11" s="33"/>
      <c r="L11" s="28"/>
      <c r="M11" s="29"/>
      <c r="N11" s="29"/>
      <c r="O11" s="31"/>
      <c r="P11" s="31"/>
      <c r="Q11" s="31"/>
      <c r="R11" s="31"/>
      <c r="S11" s="31"/>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A9:S9"/>
    <mergeCell ref="D1:Q1"/>
  </mergeCells>
  <phoneticPr fontId="36"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50"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pageSetUpPr fitToPage="1"/>
  </sheetPr>
  <dimension ref="A1:E164"/>
  <sheetViews>
    <sheetView zoomScale="80" zoomScaleNormal="80" zoomScaleSheetLayoutView="100" workbookViewId="0">
      <selection activeCell="B5" sqref="B5"/>
    </sheetView>
  </sheetViews>
  <sheetFormatPr defaultRowHeight="27.75" customHeight="1" x14ac:dyDescent="0.2"/>
  <cols>
    <col min="1" max="1" width="63.42578125" style="1" customWidth="1"/>
    <col min="2" max="2" width="17.5703125" style="2" customWidth="1"/>
    <col min="3" max="3" width="14.140625" style="1" customWidth="1"/>
    <col min="4" max="5" width="17.5703125" style="2" customWidth="1"/>
    <col min="6" max="16384" width="9.140625" style="1"/>
  </cols>
  <sheetData>
    <row r="1" spans="1:5" ht="27.75" customHeight="1" x14ac:dyDescent="0.2">
      <c r="A1" s="12" t="s">
        <v>16</v>
      </c>
      <c r="B1" s="266"/>
      <c r="C1" s="266"/>
      <c r="D1" s="167"/>
      <c r="E1" s="167"/>
    </row>
    <row r="2" spans="1:5" ht="35.1" customHeight="1" x14ac:dyDescent="0.2">
      <c r="A2" s="232" t="str">
        <f>Overview!B4&amp; " - Effective from "&amp;Overview!D4&amp;" - "&amp;Overview!E4&amp;" Supplier of Last Resort and Eligible Bad Debt Pass-Through Costs"</f>
        <v>Aidien Limited - GSP_A - Effective from 1 April 2027 - Final Supplier of Last Resort and Eligible Bad Debt Pass-Through Costs</v>
      </c>
      <c r="B2" s="233"/>
      <c r="C2" s="233"/>
      <c r="D2" s="233"/>
      <c r="E2" s="234"/>
    </row>
    <row r="3" spans="1:5" s="71" customFormat="1" ht="14.1" customHeight="1" x14ac:dyDescent="0.2">
      <c r="A3" s="79"/>
      <c r="B3" s="79"/>
      <c r="C3" s="79"/>
      <c r="D3" s="79"/>
      <c r="E3" s="79"/>
    </row>
    <row r="4" spans="1:5" ht="75" customHeight="1" x14ac:dyDescent="0.2">
      <c r="A4" s="26" t="s">
        <v>115</v>
      </c>
      <c r="B4" s="13" t="s">
        <v>647</v>
      </c>
      <c r="C4" s="13" t="s">
        <v>20</v>
      </c>
      <c r="D4" s="13" t="s">
        <v>398</v>
      </c>
      <c r="E4" s="13" t="s">
        <v>632</v>
      </c>
    </row>
    <row r="5" spans="1:5" ht="20.100000000000001" customHeight="1" x14ac:dyDescent="0.2">
      <c r="A5" s="15" t="s">
        <v>577</v>
      </c>
      <c r="B5" s="189" t="str">
        <f>IFERROR(INDEX('Annex 1 LV, HV and UMS charges'!$B$11:$B$42,MATCH($A5,'Annex 1 LV, HV and UMS charges'!$A$11:$A$42,0)),IF(INDEX('Annex 4 LDNO charges'!$B$11:$B$199,MATCH($A5,'Annex 4 LDNO charges'!$A$11:$A$199,0))=0,"",INDEX('Annex 4 LDNO charges'!$B$11:$B$199,MATCH($A5,'Annex 4 LDNO charges'!$A$11:$A$199,0))))</f>
        <v>A01,A02,A03</v>
      </c>
      <c r="C5" s="190" t="str">
        <f>IFERROR(INDEX('Annex 1 LV, HV and UMS charges'!$C$11:$C$42,MATCH($A5,'Annex 1 LV, HV and UMS charges'!$A$11:$A$42,0)),INDEX('Annex 4 LDNO charges'!$C$11:$C$199,MATCH($A5,'Annex 4 LDNO charges'!$A$11:$A$199,0)))</f>
        <v>0, 1, 2</v>
      </c>
      <c r="D5" s="207">
        <v>0</v>
      </c>
      <c r="E5" s="207">
        <v>0</v>
      </c>
    </row>
    <row r="6" spans="1:5" ht="20.100000000000001" customHeight="1" x14ac:dyDescent="0.2">
      <c r="A6" s="15" t="s">
        <v>530</v>
      </c>
      <c r="B6" s="189" t="str">
        <f>IFERROR(INDEX('Annex 1 LV, HV and UMS charges'!$B$11:$B$42,MATCH($A6,'Annex 1 LV, HV and UMS charges'!$A$11:$A$42,0)),IF(INDEX('Annex 4 LDNO charges'!$B$11:$B$199,MATCH($A6,'Annex 4 LDNO charges'!$A$11:$A$199,0))=0,"",INDEX('Annex 4 LDNO charges'!$B$11:$B$199,MATCH($A6,'Annex 4 LDNO charges'!$A$11:$A$199,0))))</f>
        <v>A07,A08,A09</v>
      </c>
      <c r="C6" s="190" t="str">
        <f>IFERROR(INDEX('Annex 1 LV, HV and UMS charges'!$C$11:$C$42,MATCH($A6,'Annex 1 LV, HV and UMS charges'!$A$11:$A$42,0)),INDEX('Annex 4 LDNO charges'!$C$11:$C$199,MATCH($A6,'Annex 4 LDNO charges'!$A$11:$A$199,0)))</f>
        <v>0, 3, 4, 5-8</v>
      </c>
      <c r="D6" s="175"/>
      <c r="E6" s="207">
        <v>0</v>
      </c>
    </row>
    <row r="7" spans="1:5" ht="20.100000000000001" customHeight="1" x14ac:dyDescent="0.2">
      <c r="A7" s="15" t="s">
        <v>531</v>
      </c>
      <c r="B7" s="189" t="str">
        <f>IFERROR(INDEX('Annex 1 LV, HV and UMS charges'!$B$11:$B$42,MATCH($A7,'Annex 1 LV, HV and UMS charges'!$A$11:$A$42,0)),IF(INDEX('Annex 4 LDNO charges'!$B$11:$B$199,MATCH($A7,'Annex 4 LDNO charges'!$A$11:$A$199,0))=0,"",INDEX('Annex 4 LDNO charges'!$B$11:$B$199,MATCH($A7,'Annex 4 LDNO charges'!$A$11:$A$199,0))))</f>
        <v>A10,A11,A12</v>
      </c>
      <c r="C7" s="190" t="str">
        <f>IFERROR(INDEX('Annex 1 LV, HV and UMS charges'!$C$11:$C$42,MATCH($A7,'Annex 1 LV, HV and UMS charges'!$A$11:$A$42,0)),INDEX('Annex 4 LDNO charges'!$C$11:$C$199,MATCH($A7,'Annex 4 LDNO charges'!$A$11:$A$199,0)))</f>
        <v>0, 3, 4, 5-8</v>
      </c>
      <c r="D7" s="175"/>
      <c r="E7" s="207">
        <v>0</v>
      </c>
    </row>
    <row r="8" spans="1:5" ht="20.100000000000001" customHeight="1" x14ac:dyDescent="0.2">
      <c r="A8" s="15" t="s">
        <v>532</v>
      </c>
      <c r="B8" s="189" t="str">
        <f>IFERROR(INDEX('Annex 1 LV, HV and UMS charges'!$B$11:$B$42,MATCH($A8,'Annex 1 LV, HV and UMS charges'!$A$11:$A$42,0)),IF(INDEX('Annex 4 LDNO charges'!$B$11:$B$199,MATCH($A8,'Annex 4 LDNO charges'!$A$11:$A$199,0))=0,"",INDEX('Annex 4 LDNO charges'!$B$11:$B$199,MATCH($A8,'Annex 4 LDNO charges'!$A$11:$A$199,0))))</f>
        <v>A13,A14,A15</v>
      </c>
      <c r="C8" s="190" t="str">
        <f>IFERROR(INDEX('Annex 1 LV, HV and UMS charges'!$C$11:$C$42,MATCH($A8,'Annex 1 LV, HV and UMS charges'!$A$11:$A$42,0)),INDEX('Annex 4 LDNO charges'!$C$11:$C$199,MATCH($A8,'Annex 4 LDNO charges'!$A$11:$A$199,0)))</f>
        <v>0, 3, 4, 5-8</v>
      </c>
      <c r="D8" s="175"/>
      <c r="E8" s="207">
        <v>0</v>
      </c>
    </row>
    <row r="9" spans="1:5" ht="20.100000000000001" customHeight="1" x14ac:dyDescent="0.2">
      <c r="A9" s="15" t="s">
        <v>533</v>
      </c>
      <c r="B9" s="189" t="str">
        <f>IFERROR(INDEX('Annex 1 LV, HV and UMS charges'!$B$11:$B$42,MATCH($A9,'Annex 1 LV, HV and UMS charges'!$A$11:$A$42,0)),IF(INDEX('Annex 4 LDNO charges'!$B$11:$B$199,MATCH($A9,'Annex 4 LDNO charges'!$A$11:$A$199,0))=0,"",INDEX('Annex 4 LDNO charges'!$B$11:$B$199,MATCH($A9,'Annex 4 LDNO charges'!$A$11:$A$199,0))))</f>
        <v>A16,A17,A18</v>
      </c>
      <c r="C9" s="190" t="str">
        <f>IFERROR(INDEX('Annex 1 LV, HV and UMS charges'!$C$11:$C$42,MATCH($A9,'Annex 1 LV, HV and UMS charges'!$A$11:$A$42,0)),INDEX('Annex 4 LDNO charges'!$C$11:$C$199,MATCH($A9,'Annex 4 LDNO charges'!$A$11:$A$199,0)))</f>
        <v>0, 3, 4, 5-8</v>
      </c>
      <c r="D9" s="175"/>
      <c r="E9" s="207">
        <v>0</v>
      </c>
    </row>
    <row r="10" spans="1:5" ht="20.100000000000001" customHeight="1" x14ac:dyDescent="0.2">
      <c r="A10" s="15" t="s">
        <v>534</v>
      </c>
      <c r="B10" s="189" t="str">
        <f>IFERROR(INDEX('Annex 1 LV, HV and UMS charges'!$B$11:$B$42,MATCH($A10,'Annex 1 LV, HV and UMS charges'!$A$11:$A$42,0)),IF(INDEX('Annex 4 LDNO charges'!$B$11:$B$199,MATCH($A10,'Annex 4 LDNO charges'!$A$11:$A$199,0))=0,"",INDEX('Annex 4 LDNO charges'!$B$11:$B$199,MATCH($A10,'Annex 4 LDNO charges'!$A$11:$A$199,0))))</f>
        <v>A19,A20,A21</v>
      </c>
      <c r="C10" s="190" t="str">
        <f>IFERROR(INDEX('Annex 1 LV, HV and UMS charges'!$C$11:$C$42,MATCH($A10,'Annex 1 LV, HV and UMS charges'!$A$11:$A$42,0)),INDEX('Annex 4 LDNO charges'!$C$11:$C$199,MATCH($A10,'Annex 4 LDNO charges'!$A$11:$A$199,0)))</f>
        <v>0, 3, 4, 5-8</v>
      </c>
      <c r="D10" s="175"/>
      <c r="E10" s="207">
        <v>0</v>
      </c>
    </row>
    <row r="11" spans="1:5" ht="20.100000000000001" customHeight="1" x14ac:dyDescent="0.2">
      <c r="A11" s="159" t="s">
        <v>402</v>
      </c>
      <c r="B11" s="189" t="str">
        <f>IFERROR(INDEX('Annex 1 LV, HV and UMS charges'!$B$11:$B$42,MATCH($A11,'Annex 1 LV, HV and UMS charges'!$A$11:$A$42,0)),IF(INDEX('Annex 4 LDNO charges'!$B$11:$B$199,MATCH($A11,'Annex 4 LDNO charges'!$A$11:$A$199,0))=0,"",INDEX('Annex 4 LDNO charges'!$B$11:$B$199,MATCH($A11,'Annex 4 LDNO charges'!$A$11:$A$199,0))))</f>
        <v>A25,A26,A27</v>
      </c>
      <c r="C11" s="190">
        <f>IFERROR(INDEX('Annex 1 LV, HV and UMS charges'!$C$11:$C$42,MATCH($A11,'Annex 1 LV, HV and UMS charges'!$A$11:$A$42,0)),INDEX('Annex 4 LDNO charges'!$C$11:$C$199,MATCH($A11,'Annex 4 LDNO charges'!$A$11:$A$199,0)))</f>
        <v>0</v>
      </c>
      <c r="D11" s="175"/>
      <c r="E11" s="207">
        <v>0</v>
      </c>
    </row>
    <row r="12" spans="1:5" ht="20.100000000000001" customHeight="1" x14ac:dyDescent="0.2">
      <c r="A12" s="159" t="s">
        <v>403</v>
      </c>
      <c r="B12" s="189" t="str">
        <f>IFERROR(INDEX('Annex 1 LV, HV and UMS charges'!$B$11:$B$42,MATCH($A12,'Annex 1 LV, HV and UMS charges'!$A$11:$A$42,0)),IF(INDEX('Annex 4 LDNO charges'!$B$11:$B$199,MATCH($A12,'Annex 4 LDNO charges'!$A$11:$A$199,0))=0,"",INDEX('Annex 4 LDNO charges'!$B$11:$B$199,MATCH($A12,'Annex 4 LDNO charges'!$A$11:$A$199,0))))</f>
        <v>A28,A29,A30</v>
      </c>
      <c r="C12" s="190">
        <f>IFERROR(INDEX('Annex 1 LV, HV and UMS charges'!$C$11:$C$42,MATCH($A12,'Annex 1 LV, HV and UMS charges'!$A$11:$A$42,0)),INDEX('Annex 4 LDNO charges'!$C$11:$C$199,MATCH($A12,'Annex 4 LDNO charges'!$A$11:$A$199,0)))</f>
        <v>0</v>
      </c>
      <c r="D12" s="175"/>
      <c r="E12" s="207">
        <v>0</v>
      </c>
    </row>
    <row r="13" spans="1:5" ht="20.100000000000001" customHeight="1" x14ac:dyDescent="0.2">
      <c r="A13" s="159" t="s">
        <v>404</v>
      </c>
      <c r="B13" s="189" t="str">
        <f>IFERROR(INDEX('Annex 1 LV, HV and UMS charges'!$B$11:$B$42,MATCH($A13,'Annex 1 LV, HV and UMS charges'!$A$11:$A$42,0)),IF(INDEX('Annex 4 LDNO charges'!$B$11:$B$199,MATCH($A13,'Annex 4 LDNO charges'!$A$11:$A$199,0))=0,"",INDEX('Annex 4 LDNO charges'!$B$11:$B$199,MATCH($A13,'Annex 4 LDNO charges'!$A$11:$A$199,0))))</f>
        <v>A31,A32,A33</v>
      </c>
      <c r="C13" s="190">
        <f>IFERROR(INDEX('Annex 1 LV, HV and UMS charges'!$C$11:$C$42,MATCH($A13,'Annex 1 LV, HV and UMS charges'!$A$11:$A$42,0)),INDEX('Annex 4 LDNO charges'!$C$11:$C$199,MATCH($A13,'Annex 4 LDNO charges'!$A$11:$A$199,0)))</f>
        <v>0</v>
      </c>
      <c r="D13" s="175"/>
      <c r="E13" s="207">
        <v>0</v>
      </c>
    </row>
    <row r="14" spans="1:5" ht="20.100000000000001" customHeight="1" x14ac:dyDescent="0.2">
      <c r="A14" s="159" t="s">
        <v>405</v>
      </c>
      <c r="B14" s="189" t="str">
        <f>IFERROR(INDEX('Annex 1 LV, HV and UMS charges'!$B$11:$B$42,MATCH($A14,'Annex 1 LV, HV and UMS charges'!$A$11:$A$42,0)),IF(INDEX('Annex 4 LDNO charges'!$B$11:$B$199,MATCH($A14,'Annex 4 LDNO charges'!$A$11:$A$199,0))=0,"",INDEX('Annex 4 LDNO charges'!$B$11:$B$199,MATCH($A14,'Annex 4 LDNO charges'!$A$11:$A$199,0))))</f>
        <v>A34,A35,A36</v>
      </c>
      <c r="C14" s="190">
        <f>IFERROR(INDEX('Annex 1 LV, HV and UMS charges'!$C$11:$C$42,MATCH($A14,'Annex 1 LV, HV and UMS charges'!$A$11:$A$42,0)),INDEX('Annex 4 LDNO charges'!$C$11:$C$199,MATCH($A14,'Annex 4 LDNO charges'!$A$11:$A$199,0)))</f>
        <v>0</v>
      </c>
      <c r="D14" s="175"/>
      <c r="E14" s="207">
        <v>0</v>
      </c>
    </row>
    <row r="15" spans="1:5" ht="20.100000000000001" customHeight="1" x14ac:dyDescent="0.2">
      <c r="A15" s="163" t="s">
        <v>406</v>
      </c>
      <c r="B15" s="189" t="str">
        <f>IFERROR(INDEX('Annex 1 LV, HV and UMS charges'!$B$11:$B$42,MATCH($A15,'Annex 1 LV, HV and UMS charges'!$A$11:$A$42,0)),IF(INDEX('Annex 4 LDNO charges'!$B$11:$B$199,MATCH($A15,'Annex 4 LDNO charges'!$A$11:$A$199,0))=0,"",INDEX('Annex 4 LDNO charges'!$B$11:$B$199,MATCH($A15,'Annex 4 LDNO charges'!$A$11:$A$199,0))))</f>
        <v>A37,A38,A39</v>
      </c>
      <c r="C15" s="190">
        <f>IFERROR(INDEX('Annex 1 LV, HV and UMS charges'!$C$11:$C$42,MATCH($A15,'Annex 1 LV, HV and UMS charges'!$A$11:$A$42,0)),INDEX('Annex 4 LDNO charges'!$C$11:$C$199,MATCH($A15,'Annex 4 LDNO charges'!$A$11:$A$199,0)))</f>
        <v>0</v>
      </c>
      <c r="D15" s="175"/>
      <c r="E15" s="207">
        <v>0</v>
      </c>
    </row>
    <row r="16" spans="1:5" ht="20.100000000000001" customHeight="1" x14ac:dyDescent="0.2">
      <c r="A16" s="163" t="s">
        <v>407</v>
      </c>
      <c r="B16" s="189" t="str">
        <f>IFERROR(INDEX('Annex 1 LV, HV and UMS charges'!$B$11:$B$42,MATCH($A16,'Annex 1 LV, HV and UMS charges'!$A$11:$A$42,0)),IF(INDEX('Annex 4 LDNO charges'!$B$11:$B$199,MATCH($A16,'Annex 4 LDNO charges'!$A$11:$A$199,0))=0,"",INDEX('Annex 4 LDNO charges'!$B$11:$B$199,MATCH($A16,'Annex 4 LDNO charges'!$A$11:$A$199,0))))</f>
        <v>A40,A41</v>
      </c>
      <c r="C16" s="190">
        <f>IFERROR(INDEX('Annex 1 LV, HV and UMS charges'!$C$11:$C$42,MATCH($A16,'Annex 1 LV, HV and UMS charges'!$A$11:$A$42,0)),INDEX('Annex 4 LDNO charges'!$C$11:$C$199,MATCH($A16,'Annex 4 LDNO charges'!$A$11:$A$199,0)))</f>
        <v>0</v>
      </c>
      <c r="D16" s="175"/>
      <c r="E16" s="207">
        <v>0</v>
      </c>
    </row>
    <row r="17" spans="1:5" ht="20.100000000000001" customHeight="1" x14ac:dyDescent="0.2">
      <c r="A17" s="163" t="s">
        <v>408</v>
      </c>
      <c r="B17" s="189" t="str">
        <f>IFERROR(INDEX('Annex 1 LV, HV and UMS charges'!$B$11:$B$42,MATCH($A17,'Annex 1 LV, HV and UMS charges'!$A$11:$A$42,0)),IF(INDEX('Annex 4 LDNO charges'!$B$11:$B$199,MATCH($A17,'Annex 4 LDNO charges'!$A$11:$A$199,0))=0,"",INDEX('Annex 4 LDNO charges'!$B$11:$B$199,MATCH($A17,'Annex 4 LDNO charges'!$A$11:$A$199,0))))</f>
        <v>A42,A43</v>
      </c>
      <c r="C17" s="190">
        <f>IFERROR(INDEX('Annex 1 LV, HV and UMS charges'!$C$11:$C$42,MATCH($A17,'Annex 1 LV, HV and UMS charges'!$A$11:$A$42,0)),INDEX('Annex 4 LDNO charges'!$C$11:$C$199,MATCH($A17,'Annex 4 LDNO charges'!$A$11:$A$199,0)))</f>
        <v>0</v>
      </c>
      <c r="D17" s="175"/>
      <c r="E17" s="207">
        <v>0</v>
      </c>
    </row>
    <row r="18" spans="1:5" ht="20.100000000000001" customHeight="1" x14ac:dyDescent="0.2">
      <c r="A18" s="163" t="s">
        <v>409</v>
      </c>
      <c r="B18" s="189" t="str">
        <f>IFERROR(INDEX('Annex 1 LV, HV and UMS charges'!$B$11:$B$42,MATCH($A18,'Annex 1 LV, HV and UMS charges'!$A$11:$A$42,0)),IF(INDEX('Annex 4 LDNO charges'!$B$11:$B$199,MATCH($A18,'Annex 4 LDNO charges'!$A$11:$A$199,0))=0,"",INDEX('Annex 4 LDNO charges'!$B$11:$B$199,MATCH($A18,'Annex 4 LDNO charges'!$A$11:$A$199,0))))</f>
        <v>A44,A45</v>
      </c>
      <c r="C18" s="190">
        <f>IFERROR(INDEX('Annex 1 LV, HV and UMS charges'!$C$11:$C$42,MATCH($A18,'Annex 1 LV, HV and UMS charges'!$A$11:$A$42,0)),INDEX('Annex 4 LDNO charges'!$C$11:$C$199,MATCH($A18,'Annex 4 LDNO charges'!$A$11:$A$199,0)))</f>
        <v>0</v>
      </c>
      <c r="D18" s="175"/>
      <c r="E18" s="207">
        <v>0</v>
      </c>
    </row>
    <row r="19" spans="1:5" ht="20.100000000000001" customHeight="1" x14ac:dyDescent="0.2">
      <c r="A19" s="163" t="s">
        <v>410</v>
      </c>
      <c r="B19" s="189" t="str">
        <f>IFERROR(INDEX('Annex 1 LV, HV and UMS charges'!$B$11:$B$42,MATCH($A19,'Annex 1 LV, HV and UMS charges'!$A$11:$A$42,0)),IF(INDEX('Annex 4 LDNO charges'!$B$11:$B$199,MATCH($A19,'Annex 4 LDNO charges'!$A$11:$A$199,0))=0,"",INDEX('Annex 4 LDNO charges'!$B$11:$B$199,MATCH($A19,'Annex 4 LDNO charges'!$A$11:$A$199,0))))</f>
        <v>A46,A47</v>
      </c>
      <c r="C19" s="190">
        <f>IFERROR(INDEX('Annex 1 LV, HV and UMS charges'!$C$11:$C$42,MATCH($A19,'Annex 1 LV, HV and UMS charges'!$A$11:$A$42,0)),INDEX('Annex 4 LDNO charges'!$C$11:$C$199,MATCH($A19,'Annex 4 LDNO charges'!$A$11:$A$199,0)))</f>
        <v>0</v>
      </c>
      <c r="D19" s="175"/>
      <c r="E19" s="207">
        <v>0</v>
      </c>
    </row>
    <row r="20" spans="1:5" ht="20.100000000000001" customHeight="1" x14ac:dyDescent="0.2">
      <c r="A20" s="163" t="s">
        <v>411</v>
      </c>
      <c r="B20" s="189" t="str">
        <f>IFERROR(INDEX('Annex 1 LV, HV and UMS charges'!$B$11:$B$42,MATCH($A20,'Annex 1 LV, HV and UMS charges'!$A$11:$A$42,0)),IF(INDEX('Annex 4 LDNO charges'!$B$11:$B$199,MATCH($A20,'Annex 4 LDNO charges'!$A$11:$A$199,0))=0,"",INDEX('Annex 4 LDNO charges'!$B$11:$B$199,MATCH($A20,'Annex 4 LDNO charges'!$A$11:$A$199,0))))</f>
        <v>A48,A49</v>
      </c>
      <c r="C20" s="190">
        <f>IFERROR(INDEX('Annex 1 LV, HV and UMS charges'!$C$11:$C$42,MATCH($A20,'Annex 1 LV, HV and UMS charges'!$A$11:$A$42,0)),INDEX('Annex 4 LDNO charges'!$C$11:$C$199,MATCH($A20,'Annex 4 LDNO charges'!$A$11:$A$199,0)))</f>
        <v>0</v>
      </c>
      <c r="D20" s="175"/>
      <c r="E20" s="207">
        <v>0</v>
      </c>
    </row>
    <row r="21" spans="1:5" ht="20.100000000000001" customHeight="1" x14ac:dyDescent="0.2">
      <c r="A21" s="163" t="s">
        <v>412</v>
      </c>
      <c r="B21" s="189" t="str">
        <f>IFERROR(INDEX('Annex 1 LV, HV and UMS charges'!$B$11:$B$42,MATCH($A21,'Annex 1 LV, HV and UMS charges'!$A$11:$A$42,0)),IF(INDEX('Annex 4 LDNO charges'!$B$11:$B$199,MATCH($A21,'Annex 4 LDNO charges'!$A$11:$A$199,0))=0,"",INDEX('Annex 4 LDNO charges'!$B$11:$B$199,MATCH($A21,'Annex 4 LDNO charges'!$A$11:$A$199,0))))</f>
        <v>A50,A51</v>
      </c>
      <c r="C21" s="190">
        <f>IFERROR(INDEX('Annex 1 LV, HV and UMS charges'!$C$11:$C$42,MATCH($A21,'Annex 1 LV, HV and UMS charges'!$A$11:$A$42,0)),INDEX('Annex 4 LDNO charges'!$C$11:$C$199,MATCH($A21,'Annex 4 LDNO charges'!$A$11:$A$199,0)))</f>
        <v>0</v>
      </c>
      <c r="D21" s="175"/>
      <c r="E21" s="207">
        <v>0</v>
      </c>
    </row>
    <row r="22" spans="1:5" ht="20.100000000000001" customHeight="1" x14ac:dyDescent="0.2">
      <c r="A22" s="163" t="s">
        <v>413</v>
      </c>
      <c r="B22" s="189" t="str">
        <f>IFERROR(INDEX('Annex 1 LV, HV and UMS charges'!$B$11:$B$42,MATCH($A22,'Annex 1 LV, HV and UMS charges'!$A$11:$A$42,0)),IF(INDEX('Annex 4 LDNO charges'!$B$11:$B$199,MATCH($A22,'Annex 4 LDNO charges'!$A$11:$A$199,0))=0,"",INDEX('Annex 4 LDNO charges'!$B$11:$B$199,MATCH($A22,'Annex 4 LDNO charges'!$A$11:$A$199,0))))</f>
        <v>A52,A53</v>
      </c>
      <c r="C22" s="190">
        <f>IFERROR(INDEX('Annex 1 LV, HV and UMS charges'!$C$11:$C$42,MATCH($A22,'Annex 1 LV, HV and UMS charges'!$A$11:$A$42,0)),INDEX('Annex 4 LDNO charges'!$C$11:$C$199,MATCH($A22,'Annex 4 LDNO charges'!$A$11:$A$199,0)))</f>
        <v>0</v>
      </c>
      <c r="D22" s="175"/>
      <c r="E22" s="207">
        <v>0</v>
      </c>
    </row>
    <row r="23" spans="1:5" ht="20.100000000000001" customHeight="1" x14ac:dyDescent="0.2">
      <c r="A23" s="159" t="s">
        <v>414</v>
      </c>
      <c r="B23" s="189" t="str">
        <f>IFERROR(INDEX('Annex 1 LV, HV and UMS charges'!$B$11:$B$42,MATCH($A23,'Annex 1 LV, HV and UMS charges'!$A$11:$A$42,0)),IF(INDEX('Annex 4 LDNO charges'!$B$11:$B$199,MATCH($A23,'Annex 4 LDNO charges'!$A$11:$A$199,0))=0,"",INDEX('Annex 4 LDNO charges'!$B$11:$B$199,MATCH($A23,'Annex 4 LDNO charges'!$A$11:$A$199,0))))</f>
        <v>A54,A55</v>
      </c>
      <c r="C23" s="190">
        <f>IFERROR(INDEX('Annex 1 LV, HV and UMS charges'!$C$11:$C$42,MATCH($A23,'Annex 1 LV, HV and UMS charges'!$A$11:$A$42,0)),INDEX('Annex 4 LDNO charges'!$C$11:$C$199,MATCH($A23,'Annex 4 LDNO charges'!$A$11:$A$199,0)))</f>
        <v>0</v>
      </c>
      <c r="D23" s="175"/>
      <c r="E23" s="207">
        <v>0</v>
      </c>
    </row>
    <row r="24" spans="1:5" ht="20.100000000000001" customHeight="1" x14ac:dyDescent="0.2">
      <c r="A24" s="159" t="s">
        <v>415</v>
      </c>
      <c r="B24" s="189" t="str">
        <f>IFERROR(INDEX('Annex 1 LV, HV and UMS charges'!$B$11:$B$42,MATCH($A24,'Annex 1 LV, HV and UMS charges'!$A$11:$A$42,0)),IF(INDEX('Annex 4 LDNO charges'!$B$11:$B$199,MATCH($A24,'Annex 4 LDNO charges'!$A$11:$A$199,0))=0,"",INDEX('Annex 4 LDNO charges'!$B$11:$B$199,MATCH($A24,'Annex 4 LDNO charges'!$A$11:$A$199,0))))</f>
        <v>A56,A57</v>
      </c>
      <c r="C24" s="190">
        <f>IFERROR(INDEX('Annex 1 LV, HV and UMS charges'!$C$11:$C$42,MATCH($A24,'Annex 1 LV, HV and UMS charges'!$A$11:$A$42,0)),INDEX('Annex 4 LDNO charges'!$C$11:$C$199,MATCH($A24,'Annex 4 LDNO charges'!$A$11:$A$199,0)))</f>
        <v>0</v>
      </c>
      <c r="D24" s="175"/>
      <c r="E24" s="207">
        <v>0</v>
      </c>
    </row>
    <row r="25" spans="1:5" ht="20.100000000000001" customHeight="1" x14ac:dyDescent="0.2">
      <c r="A25" s="159" t="s">
        <v>416</v>
      </c>
      <c r="B25" s="189" t="str">
        <f>IFERROR(INDEX('Annex 1 LV, HV and UMS charges'!$B$11:$B$42,MATCH($A25,'Annex 1 LV, HV and UMS charges'!$A$11:$A$42,0)),IF(INDEX('Annex 4 LDNO charges'!$B$11:$B$199,MATCH($A25,'Annex 4 LDNO charges'!$A$11:$A$199,0))=0,"",INDEX('Annex 4 LDNO charges'!$B$11:$B$199,MATCH($A25,'Annex 4 LDNO charges'!$A$11:$A$199,0))))</f>
        <v>A58,A59</v>
      </c>
      <c r="C25" s="190">
        <f>IFERROR(INDEX('Annex 1 LV, HV and UMS charges'!$C$11:$C$42,MATCH($A25,'Annex 1 LV, HV and UMS charges'!$A$11:$A$42,0)),INDEX('Annex 4 LDNO charges'!$C$11:$C$199,MATCH($A25,'Annex 4 LDNO charges'!$A$11:$A$199,0)))</f>
        <v>0</v>
      </c>
      <c r="D25" s="175"/>
      <c r="E25" s="207">
        <v>0</v>
      </c>
    </row>
    <row r="26" spans="1:5" ht="20.100000000000001" customHeight="1" x14ac:dyDescent="0.2">
      <c r="A26" s="159" t="s">
        <v>535</v>
      </c>
      <c r="B26" s="189" t="str">
        <f>IFERROR(INDEX('Annex 1 LV, HV and UMS charges'!$B$11:$B$42,MATCH($A26,'Annex 1 LV, HV and UMS charges'!$A$11:$A$42,0)),IF(INDEX('Annex 4 LDNO charges'!$B$11:$B$199,MATCH($A26,'Annex 4 LDNO charges'!$A$11:$A$199,0))=0,"",INDEX('Annex 4 LDNO charges'!$B$11:$B$199,MATCH($A26,'Annex 4 LDNO charges'!$A$11:$A$199,0))))</f>
        <v>A01</v>
      </c>
      <c r="C26" s="190" t="str">
        <f>IFERROR(INDEX('Annex 1 LV, HV and UMS charges'!$C$11:$C$42,MATCH($A26,'Annex 1 LV, HV and UMS charges'!$A$11:$A$42,0)),INDEX('Annex 4 LDNO charges'!$C$11:$C$199,MATCH($A26,'Annex 4 LDNO charges'!$A$11:$A$199,0)))</f>
        <v>0, 1, 2</v>
      </c>
      <c r="D26" s="207">
        <v>0</v>
      </c>
      <c r="E26" s="207">
        <v>0</v>
      </c>
    </row>
    <row r="27" spans="1:5" ht="20.100000000000001" customHeight="1" x14ac:dyDescent="0.2">
      <c r="A27" s="159" t="s">
        <v>536</v>
      </c>
      <c r="B27" s="189" t="str">
        <f>IFERROR(INDEX('Annex 1 LV, HV and UMS charges'!$B$11:$B$42,MATCH($A27,'Annex 1 LV, HV and UMS charges'!$A$11:$A$42,0)),IF(INDEX('Annex 4 LDNO charges'!$B$11:$B$199,MATCH($A27,'Annex 4 LDNO charges'!$A$11:$A$199,0))=0,"",INDEX('Annex 4 LDNO charges'!$B$11:$B$199,MATCH($A27,'Annex 4 LDNO charges'!$A$11:$A$199,0))))</f>
        <v>A07</v>
      </c>
      <c r="C27" s="190" t="str">
        <f>IFERROR(INDEX('Annex 1 LV, HV and UMS charges'!$C$11:$C$42,MATCH($A27,'Annex 1 LV, HV and UMS charges'!$A$11:$A$42,0)),INDEX('Annex 4 LDNO charges'!$C$11:$C$199,MATCH($A27,'Annex 4 LDNO charges'!$A$11:$A$199,0)))</f>
        <v>0, 3, 4, 5-8</v>
      </c>
      <c r="D27" s="175"/>
      <c r="E27" s="207">
        <v>0</v>
      </c>
    </row>
    <row r="28" spans="1:5" ht="20.100000000000001" customHeight="1" x14ac:dyDescent="0.2">
      <c r="A28" s="159" t="s">
        <v>537</v>
      </c>
      <c r="B28" s="189" t="str">
        <f>IFERROR(INDEX('Annex 1 LV, HV and UMS charges'!$B$11:$B$42,MATCH($A28,'Annex 1 LV, HV and UMS charges'!$A$11:$A$42,0)),IF(INDEX('Annex 4 LDNO charges'!$B$11:$B$199,MATCH($A28,'Annex 4 LDNO charges'!$A$11:$A$199,0))=0,"",INDEX('Annex 4 LDNO charges'!$B$11:$B$199,MATCH($A28,'Annex 4 LDNO charges'!$A$11:$A$199,0))))</f>
        <v>A10</v>
      </c>
      <c r="C28" s="190" t="str">
        <f>IFERROR(INDEX('Annex 1 LV, HV and UMS charges'!$C$11:$C$42,MATCH($A28,'Annex 1 LV, HV and UMS charges'!$A$11:$A$42,0)),INDEX('Annex 4 LDNO charges'!$C$11:$C$199,MATCH($A28,'Annex 4 LDNO charges'!$A$11:$A$199,0)))</f>
        <v>0, 3, 4, 5-8</v>
      </c>
      <c r="D28" s="175"/>
      <c r="E28" s="207">
        <v>0</v>
      </c>
    </row>
    <row r="29" spans="1:5" ht="20.100000000000001" customHeight="1" x14ac:dyDescent="0.2">
      <c r="A29" s="159" t="s">
        <v>538</v>
      </c>
      <c r="B29" s="189" t="str">
        <f>IFERROR(INDEX('Annex 1 LV, HV and UMS charges'!$B$11:$B$42,MATCH($A29,'Annex 1 LV, HV and UMS charges'!$A$11:$A$42,0)),IF(INDEX('Annex 4 LDNO charges'!$B$11:$B$199,MATCH($A29,'Annex 4 LDNO charges'!$A$11:$A$199,0))=0,"",INDEX('Annex 4 LDNO charges'!$B$11:$B$199,MATCH($A29,'Annex 4 LDNO charges'!$A$11:$A$199,0))))</f>
        <v>A13</v>
      </c>
      <c r="C29" s="190" t="str">
        <f>IFERROR(INDEX('Annex 1 LV, HV and UMS charges'!$C$11:$C$42,MATCH($A29,'Annex 1 LV, HV and UMS charges'!$A$11:$A$42,0)),INDEX('Annex 4 LDNO charges'!$C$11:$C$199,MATCH($A29,'Annex 4 LDNO charges'!$A$11:$A$199,0)))</f>
        <v>0, 3, 4, 5-8</v>
      </c>
      <c r="D29" s="175"/>
      <c r="E29" s="207">
        <v>0</v>
      </c>
    </row>
    <row r="30" spans="1:5" ht="20.100000000000001" customHeight="1" x14ac:dyDescent="0.2">
      <c r="A30" s="159" t="s">
        <v>539</v>
      </c>
      <c r="B30" s="189" t="str">
        <f>IFERROR(INDEX('Annex 1 LV, HV and UMS charges'!$B$11:$B$42,MATCH($A30,'Annex 1 LV, HV and UMS charges'!$A$11:$A$42,0)),IF(INDEX('Annex 4 LDNO charges'!$B$11:$B$199,MATCH($A30,'Annex 4 LDNO charges'!$A$11:$A$199,0))=0,"",INDEX('Annex 4 LDNO charges'!$B$11:$B$199,MATCH($A30,'Annex 4 LDNO charges'!$A$11:$A$199,0))))</f>
        <v>A16</v>
      </c>
      <c r="C30" s="190" t="str">
        <f>IFERROR(INDEX('Annex 1 LV, HV and UMS charges'!$C$11:$C$42,MATCH($A30,'Annex 1 LV, HV and UMS charges'!$A$11:$A$42,0)),INDEX('Annex 4 LDNO charges'!$C$11:$C$199,MATCH($A30,'Annex 4 LDNO charges'!$A$11:$A$199,0)))</f>
        <v>0, 3, 4, 5-8</v>
      </c>
      <c r="D30" s="175"/>
      <c r="E30" s="207">
        <v>0</v>
      </c>
    </row>
    <row r="31" spans="1:5" ht="20.100000000000001" customHeight="1" x14ac:dyDescent="0.2">
      <c r="A31" s="159" t="s">
        <v>540</v>
      </c>
      <c r="B31" s="189" t="str">
        <f>IFERROR(INDEX('Annex 1 LV, HV and UMS charges'!$B$11:$B$42,MATCH($A31,'Annex 1 LV, HV and UMS charges'!$A$11:$A$42,0)),IF(INDEX('Annex 4 LDNO charges'!$B$11:$B$199,MATCH($A31,'Annex 4 LDNO charges'!$A$11:$A$199,0))=0,"",INDEX('Annex 4 LDNO charges'!$B$11:$B$199,MATCH($A31,'Annex 4 LDNO charges'!$A$11:$A$199,0))))</f>
        <v>A19</v>
      </c>
      <c r="C31" s="190" t="str">
        <f>IFERROR(INDEX('Annex 1 LV, HV and UMS charges'!$C$11:$C$42,MATCH($A31,'Annex 1 LV, HV and UMS charges'!$A$11:$A$42,0)),INDEX('Annex 4 LDNO charges'!$C$11:$C$199,MATCH($A31,'Annex 4 LDNO charges'!$A$11:$A$199,0)))</f>
        <v>0, 3, 4, 5-8</v>
      </c>
      <c r="D31" s="175"/>
      <c r="E31" s="207">
        <v>0</v>
      </c>
    </row>
    <row r="32" spans="1:5" ht="20.100000000000001" customHeight="1" x14ac:dyDescent="0.2">
      <c r="A32" s="159" t="s">
        <v>417</v>
      </c>
      <c r="B32" s="189" t="str">
        <f>IFERROR(INDEX('Annex 1 LV, HV and UMS charges'!$B$11:$B$42,MATCH($A32,'Annex 1 LV, HV and UMS charges'!$A$11:$A$42,0)),IF(INDEX('Annex 4 LDNO charges'!$B$11:$B$199,MATCH($A32,'Annex 4 LDNO charges'!$A$11:$A$199,0))=0,"",INDEX('Annex 4 LDNO charges'!$B$11:$B$199,MATCH($A32,'Annex 4 LDNO charges'!$A$11:$A$199,0))))</f>
        <v>A25</v>
      </c>
      <c r="C32" s="190">
        <f>IFERROR(INDEX('Annex 1 LV, HV and UMS charges'!$C$11:$C$42,MATCH($A32,'Annex 1 LV, HV and UMS charges'!$A$11:$A$42,0)),INDEX('Annex 4 LDNO charges'!$C$11:$C$199,MATCH($A32,'Annex 4 LDNO charges'!$A$11:$A$199,0)))</f>
        <v>0</v>
      </c>
      <c r="D32" s="175"/>
      <c r="E32" s="207">
        <v>0</v>
      </c>
    </row>
    <row r="33" spans="1:5" ht="20.100000000000001" customHeight="1" x14ac:dyDescent="0.2">
      <c r="A33" s="159" t="s">
        <v>418</v>
      </c>
      <c r="B33" s="189" t="str">
        <f>IFERROR(INDEX('Annex 1 LV, HV and UMS charges'!$B$11:$B$42,MATCH($A33,'Annex 1 LV, HV and UMS charges'!$A$11:$A$42,0)),IF(INDEX('Annex 4 LDNO charges'!$B$11:$B$199,MATCH($A33,'Annex 4 LDNO charges'!$A$11:$A$199,0))=0,"",INDEX('Annex 4 LDNO charges'!$B$11:$B$199,MATCH($A33,'Annex 4 LDNO charges'!$A$11:$A$199,0))))</f>
        <v>A28</v>
      </c>
      <c r="C33" s="190">
        <f>IFERROR(INDEX('Annex 1 LV, HV and UMS charges'!$C$11:$C$42,MATCH($A33,'Annex 1 LV, HV and UMS charges'!$A$11:$A$42,0)),INDEX('Annex 4 LDNO charges'!$C$11:$C$199,MATCH($A33,'Annex 4 LDNO charges'!$A$11:$A$199,0)))</f>
        <v>0</v>
      </c>
      <c r="D33" s="175"/>
      <c r="E33" s="207">
        <v>0</v>
      </c>
    </row>
    <row r="34" spans="1:5" ht="20.100000000000001" customHeight="1" x14ac:dyDescent="0.2">
      <c r="A34" s="159" t="s">
        <v>419</v>
      </c>
      <c r="B34" s="189" t="str">
        <f>IFERROR(INDEX('Annex 1 LV, HV and UMS charges'!$B$11:$B$42,MATCH($A34,'Annex 1 LV, HV and UMS charges'!$A$11:$A$42,0)),IF(INDEX('Annex 4 LDNO charges'!$B$11:$B$199,MATCH($A34,'Annex 4 LDNO charges'!$A$11:$A$199,0))=0,"",INDEX('Annex 4 LDNO charges'!$B$11:$B$199,MATCH($A34,'Annex 4 LDNO charges'!$A$11:$A$199,0))))</f>
        <v>A31</v>
      </c>
      <c r="C34" s="190">
        <f>IFERROR(INDEX('Annex 1 LV, HV and UMS charges'!$C$11:$C$42,MATCH($A34,'Annex 1 LV, HV and UMS charges'!$A$11:$A$42,0)),INDEX('Annex 4 LDNO charges'!$C$11:$C$199,MATCH($A34,'Annex 4 LDNO charges'!$A$11:$A$199,0)))</f>
        <v>0</v>
      </c>
      <c r="D34" s="175"/>
      <c r="E34" s="207">
        <v>0</v>
      </c>
    </row>
    <row r="35" spans="1:5" ht="20.100000000000001" customHeight="1" x14ac:dyDescent="0.2">
      <c r="A35" s="159" t="s">
        <v>420</v>
      </c>
      <c r="B35" s="189" t="str">
        <f>IFERROR(INDEX('Annex 1 LV, HV and UMS charges'!$B$11:$B$42,MATCH($A35,'Annex 1 LV, HV and UMS charges'!$A$11:$A$42,0)),IF(INDEX('Annex 4 LDNO charges'!$B$11:$B$199,MATCH($A35,'Annex 4 LDNO charges'!$A$11:$A$199,0))=0,"",INDEX('Annex 4 LDNO charges'!$B$11:$B$199,MATCH($A35,'Annex 4 LDNO charges'!$A$11:$A$199,0))))</f>
        <v>A34</v>
      </c>
      <c r="C35" s="190">
        <f>IFERROR(INDEX('Annex 1 LV, HV and UMS charges'!$C$11:$C$42,MATCH($A35,'Annex 1 LV, HV and UMS charges'!$A$11:$A$42,0)),INDEX('Annex 4 LDNO charges'!$C$11:$C$199,MATCH($A35,'Annex 4 LDNO charges'!$A$11:$A$199,0)))</f>
        <v>0</v>
      </c>
      <c r="D35" s="175"/>
      <c r="E35" s="207">
        <v>0</v>
      </c>
    </row>
    <row r="36" spans="1:5" ht="20.100000000000001" customHeight="1" x14ac:dyDescent="0.2">
      <c r="A36" s="159" t="s">
        <v>421</v>
      </c>
      <c r="B36" s="189" t="str">
        <f>IFERROR(INDEX('Annex 1 LV, HV and UMS charges'!$B$11:$B$42,MATCH($A36,'Annex 1 LV, HV and UMS charges'!$A$11:$A$42,0)),IF(INDEX('Annex 4 LDNO charges'!$B$11:$B$199,MATCH($A36,'Annex 4 LDNO charges'!$A$11:$A$199,0))=0,"",INDEX('Annex 4 LDNO charges'!$B$11:$B$199,MATCH($A36,'Annex 4 LDNO charges'!$A$11:$A$199,0))))</f>
        <v>A37</v>
      </c>
      <c r="C36" s="190">
        <f>IFERROR(INDEX('Annex 1 LV, HV and UMS charges'!$C$11:$C$42,MATCH($A36,'Annex 1 LV, HV and UMS charges'!$A$11:$A$42,0)),INDEX('Annex 4 LDNO charges'!$C$11:$C$199,MATCH($A36,'Annex 4 LDNO charges'!$A$11:$A$199,0)))</f>
        <v>0</v>
      </c>
      <c r="D36" s="175"/>
      <c r="E36" s="207">
        <v>0</v>
      </c>
    </row>
    <row r="37" spans="1:5" ht="20.100000000000001" customHeight="1" x14ac:dyDescent="0.2">
      <c r="A37" s="163" t="s">
        <v>541</v>
      </c>
      <c r="B37" s="189" t="str">
        <f>IFERROR(INDEX('Annex 1 LV, HV and UMS charges'!$B$11:$B$42,MATCH($A37,'Annex 1 LV, HV and UMS charges'!$A$11:$A$42,0)),IF(INDEX('Annex 4 LDNO charges'!$B$11:$B$199,MATCH($A37,'Annex 4 LDNO charges'!$A$11:$A$199,0))=0,"",INDEX('Annex 4 LDNO charges'!$B$11:$B$199,MATCH($A37,'Annex 4 LDNO charges'!$A$11:$A$199,0))))</f>
        <v>A02</v>
      </c>
      <c r="C37" s="190" t="str">
        <f>IFERROR(INDEX('Annex 1 LV, HV and UMS charges'!$C$11:$C$42,MATCH($A37,'Annex 1 LV, HV and UMS charges'!$A$11:$A$42,0)),INDEX('Annex 4 LDNO charges'!$C$11:$C$199,MATCH($A37,'Annex 4 LDNO charges'!$A$11:$A$199,0)))</f>
        <v>0, 1, 2</v>
      </c>
      <c r="D37" s="207">
        <v>0</v>
      </c>
      <c r="E37" s="207">
        <v>0</v>
      </c>
    </row>
    <row r="38" spans="1:5" ht="20.100000000000001" customHeight="1" x14ac:dyDescent="0.2">
      <c r="A38" s="159" t="s">
        <v>542</v>
      </c>
      <c r="B38" s="189" t="str">
        <f>IFERROR(INDEX('Annex 1 LV, HV and UMS charges'!$B$11:$B$42,MATCH($A38,'Annex 1 LV, HV and UMS charges'!$A$11:$A$42,0)),IF(INDEX('Annex 4 LDNO charges'!$B$11:$B$199,MATCH($A38,'Annex 4 LDNO charges'!$A$11:$A$199,0))=0,"",INDEX('Annex 4 LDNO charges'!$B$11:$B$199,MATCH($A38,'Annex 4 LDNO charges'!$A$11:$A$199,0))))</f>
        <v>A08</v>
      </c>
      <c r="C38" s="190" t="str">
        <f>IFERROR(INDEX('Annex 1 LV, HV and UMS charges'!$C$11:$C$42,MATCH($A38,'Annex 1 LV, HV and UMS charges'!$A$11:$A$42,0)),INDEX('Annex 4 LDNO charges'!$C$11:$C$199,MATCH($A38,'Annex 4 LDNO charges'!$A$11:$A$199,0)))</f>
        <v>0, 3, 4, 5-8</v>
      </c>
      <c r="D38" s="175"/>
      <c r="E38" s="207">
        <v>0</v>
      </c>
    </row>
    <row r="39" spans="1:5" ht="20.100000000000001" customHeight="1" x14ac:dyDescent="0.2">
      <c r="A39" s="159" t="s">
        <v>543</v>
      </c>
      <c r="B39" s="189" t="str">
        <f>IFERROR(INDEX('Annex 1 LV, HV and UMS charges'!$B$11:$B$42,MATCH($A39,'Annex 1 LV, HV and UMS charges'!$A$11:$A$42,0)),IF(INDEX('Annex 4 LDNO charges'!$B$11:$B$199,MATCH($A39,'Annex 4 LDNO charges'!$A$11:$A$199,0))=0,"",INDEX('Annex 4 LDNO charges'!$B$11:$B$199,MATCH($A39,'Annex 4 LDNO charges'!$A$11:$A$199,0))))</f>
        <v>A11</v>
      </c>
      <c r="C39" s="190" t="str">
        <f>IFERROR(INDEX('Annex 1 LV, HV and UMS charges'!$C$11:$C$42,MATCH($A39,'Annex 1 LV, HV and UMS charges'!$A$11:$A$42,0)),INDEX('Annex 4 LDNO charges'!$C$11:$C$199,MATCH($A39,'Annex 4 LDNO charges'!$A$11:$A$199,0)))</f>
        <v>0, 3, 4, 5-8</v>
      </c>
      <c r="D39" s="175"/>
      <c r="E39" s="207">
        <v>0</v>
      </c>
    </row>
    <row r="40" spans="1:5" ht="20.100000000000001" customHeight="1" x14ac:dyDescent="0.2">
      <c r="A40" s="159" t="s">
        <v>544</v>
      </c>
      <c r="B40" s="189" t="str">
        <f>IFERROR(INDEX('Annex 1 LV, HV and UMS charges'!$B$11:$B$42,MATCH($A40,'Annex 1 LV, HV and UMS charges'!$A$11:$A$42,0)),IF(INDEX('Annex 4 LDNO charges'!$B$11:$B$199,MATCH($A40,'Annex 4 LDNO charges'!$A$11:$A$199,0))=0,"",INDEX('Annex 4 LDNO charges'!$B$11:$B$199,MATCH($A40,'Annex 4 LDNO charges'!$A$11:$A$199,0))))</f>
        <v>A14</v>
      </c>
      <c r="C40" s="190" t="str">
        <f>IFERROR(INDEX('Annex 1 LV, HV and UMS charges'!$C$11:$C$42,MATCH($A40,'Annex 1 LV, HV and UMS charges'!$A$11:$A$42,0)),INDEX('Annex 4 LDNO charges'!$C$11:$C$199,MATCH($A40,'Annex 4 LDNO charges'!$A$11:$A$199,0)))</f>
        <v>0, 3, 4, 5-8</v>
      </c>
      <c r="D40" s="175"/>
      <c r="E40" s="207">
        <v>0</v>
      </c>
    </row>
    <row r="41" spans="1:5" ht="20.100000000000001" customHeight="1" x14ac:dyDescent="0.2">
      <c r="A41" s="159" t="s">
        <v>545</v>
      </c>
      <c r="B41" s="189" t="str">
        <f>IFERROR(INDEX('Annex 1 LV, HV and UMS charges'!$B$11:$B$42,MATCH($A41,'Annex 1 LV, HV and UMS charges'!$A$11:$A$42,0)),IF(INDEX('Annex 4 LDNO charges'!$B$11:$B$199,MATCH($A41,'Annex 4 LDNO charges'!$A$11:$A$199,0))=0,"",INDEX('Annex 4 LDNO charges'!$B$11:$B$199,MATCH($A41,'Annex 4 LDNO charges'!$A$11:$A$199,0))))</f>
        <v>A17</v>
      </c>
      <c r="C41" s="190" t="str">
        <f>IFERROR(INDEX('Annex 1 LV, HV and UMS charges'!$C$11:$C$42,MATCH($A41,'Annex 1 LV, HV and UMS charges'!$A$11:$A$42,0)),INDEX('Annex 4 LDNO charges'!$C$11:$C$199,MATCH($A41,'Annex 4 LDNO charges'!$A$11:$A$199,0)))</f>
        <v>0, 3, 4, 5-8</v>
      </c>
      <c r="D41" s="175"/>
      <c r="E41" s="207">
        <v>0</v>
      </c>
    </row>
    <row r="42" spans="1:5" ht="20.100000000000001" customHeight="1" x14ac:dyDescent="0.2">
      <c r="A42" s="159" t="s">
        <v>546</v>
      </c>
      <c r="B42" s="189" t="str">
        <f>IFERROR(INDEX('Annex 1 LV, HV and UMS charges'!$B$11:$B$42,MATCH($A42,'Annex 1 LV, HV and UMS charges'!$A$11:$A$42,0)),IF(INDEX('Annex 4 LDNO charges'!$B$11:$B$199,MATCH($A42,'Annex 4 LDNO charges'!$A$11:$A$199,0))=0,"",INDEX('Annex 4 LDNO charges'!$B$11:$B$199,MATCH($A42,'Annex 4 LDNO charges'!$A$11:$A$199,0))))</f>
        <v>A20</v>
      </c>
      <c r="C42" s="190" t="str">
        <f>IFERROR(INDEX('Annex 1 LV, HV and UMS charges'!$C$11:$C$42,MATCH($A42,'Annex 1 LV, HV and UMS charges'!$A$11:$A$42,0)),INDEX('Annex 4 LDNO charges'!$C$11:$C$199,MATCH($A42,'Annex 4 LDNO charges'!$A$11:$A$199,0)))</f>
        <v>0, 3, 4, 5-8</v>
      </c>
      <c r="D42" s="175"/>
      <c r="E42" s="207">
        <v>0</v>
      </c>
    </row>
    <row r="43" spans="1:5" ht="20.100000000000001" customHeight="1" x14ac:dyDescent="0.2">
      <c r="A43" s="159" t="s">
        <v>422</v>
      </c>
      <c r="B43" s="189" t="str">
        <f>IFERROR(INDEX('Annex 1 LV, HV and UMS charges'!$B$11:$B$42,MATCH($A43,'Annex 1 LV, HV and UMS charges'!$A$11:$A$42,0)),IF(INDEX('Annex 4 LDNO charges'!$B$11:$B$199,MATCH($A43,'Annex 4 LDNO charges'!$A$11:$A$199,0))=0,"",INDEX('Annex 4 LDNO charges'!$B$11:$B$199,MATCH($A43,'Annex 4 LDNO charges'!$A$11:$A$199,0))))</f>
        <v>A26</v>
      </c>
      <c r="C43" s="190">
        <f>IFERROR(INDEX('Annex 1 LV, HV and UMS charges'!$C$11:$C$42,MATCH($A43,'Annex 1 LV, HV and UMS charges'!$A$11:$A$42,0)),INDEX('Annex 4 LDNO charges'!$C$11:$C$199,MATCH($A43,'Annex 4 LDNO charges'!$A$11:$A$199,0)))</f>
        <v>0</v>
      </c>
      <c r="D43" s="175"/>
      <c r="E43" s="207">
        <v>0</v>
      </c>
    </row>
    <row r="44" spans="1:5" ht="20.100000000000001" customHeight="1" x14ac:dyDescent="0.2">
      <c r="A44" s="159" t="s">
        <v>423</v>
      </c>
      <c r="B44" s="189" t="str">
        <f>IFERROR(INDEX('Annex 1 LV, HV and UMS charges'!$B$11:$B$42,MATCH($A44,'Annex 1 LV, HV and UMS charges'!$A$11:$A$42,0)),IF(INDEX('Annex 4 LDNO charges'!$B$11:$B$199,MATCH($A44,'Annex 4 LDNO charges'!$A$11:$A$199,0))=0,"",INDEX('Annex 4 LDNO charges'!$B$11:$B$199,MATCH($A44,'Annex 4 LDNO charges'!$A$11:$A$199,0))))</f>
        <v>A29</v>
      </c>
      <c r="C44" s="190">
        <f>IFERROR(INDEX('Annex 1 LV, HV and UMS charges'!$C$11:$C$42,MATCH($A44,'Annex 1 LV, HV and UMS charges'!$A$11:$A$42,0)),INDEX('Annex 4 LDNO charges'!$C$11:$C$199,MATCH($A44,'Annex 4 LDNO charges'!$A$11:$A$199,0)))</f>
        <v>0</v>
      </c>
      <c r="D44" s="175"/>
      <c r="E44" s="207">
        <v>0</v>
      </c>
    </row>
    <row r="45" spans="1:5" ht="20.100000000000001" customHeight="1" x14ac:dyDescent="0.2">
      <c r="A45" s="159" t="s">
        <v>424</v>
      </c>
      <c r="B45" s="189" t="str">
        <f>IFERROR(INDEX('Annex 1 LV, HV and UMS charges'!$B$11:$B$42,MATCH($A45,'Annex 1 LV, HV and UMS charges'!$A$11:$A$42,0)),IF(INDEX('Annex 4 LDNO charges'!$B$11:$B$199,MATCH($A45,'Annex 4 LDNO charges'!$A$11:$A$199,0))=0,"",INDEX('Annex 4 LDNO charges'!$B$11:$B$199,MATCH($A45,'Annex 4 LDNO charges'!$A$11:$A$199,0))))</f>
        <v>A32</v>
      </c>
      <c r="C45" s="190">
        <f>IFERROR(INDEX('Annex 1 LV, HV and UMS charges'!$C$11:$C$42,MATCH($A45,'Annex 1 LV, HV and UMS charges'!$A$11:$A$42,0)),INDEX('Annex 4 LDNO charges'!$C$11:$C$199,MATCH($A45,'Annex 4 LDNO charges'!$A$11:$A$199,0)))</f>
        <v>0</v>
      </c>
      <c r="D45" s="175"/>
      <c r="E45" s="207">
        <v>0</v>
      </c>
    </row>
    <row r="46" spans="1:5" ht="20.100000000000001" customHeight="1" x14ac:dyDescent="0.2">
      <c r="A46" s="159" t="s">
        <v>425</v>
      </c>
      <c r="B46" s="189" t="str">
        <f>IFERROR(INDEX('Annex 1 LV, HV and UMS charges'!$B$11:$B$42,MATCH($A46,'Annex 1 LV, HV and UMS charges'!$A$11:$A$42,0)),IF(INDEX('Annex 4 LDNO charges'!$B$11:$B$199,MATCH($A46,'Annex 4 LDNO charges'!$A$11:$A$199,0))=0,"",INDEX('Annex 4 LDNO charges'!$B$11:$B$199,MATCH($A46,'Annex 4 LDNO charges'!$A$11:$A$199,0))))</f>
        <v>A35</v>
      </c>
      <c r="C46" s="190">
        <f>IFERROR(INDEX('Annex 1 LV, HV and UMS charges'!$C$11:$C$42,MATCH($A46,'Annex 1 LV, HV and UMS charges'!$A$11:$A$42,0)),INDEX('Annex 4 LDNO charges'!$C$11:$C$199,MATCH($A46,'Annex 4 LDNO charges'!$A$11:$A$199,0)))</f>
        <v>0</v>
      </c>
      <c r="D46" s="175"/>
      <c r="E46" s="207">
        <v>0</v>
      </c>
    </row>
    <row r="47" spans="1:5" ht="20.100000000000001" customHeight="1" x14ac:dyDescent="0.2">
      <c r="A47" s="159" t="s">
        <v>426</v>
      </c>
      <c r="B47" s="189" t="str">
        <f>IFERROR(INDEX('Annex 1 LV, HV and UMS charges'!$B$11:$B$42,MATCH($A47,'Annex 1 LV, HV and UMS charges'!$A$11:$A$42,0)),IF(INDEX('Annex 4 LDNO charges'!$B$11:$B$199,MATCH($A47,'Annex 4 LDNO charges'!$A$11:$A$199,0))=0,"",INDEX('Annex 4 LDNO charges'!$B$11:$B$199,MATCH($A47,'Annex 4 LDNO charges'!$A$11:$A$199,0))))</f>
        <v>A38</v>
      </c>
      <c r="C47" s="190">
        <f>IFERROR(INDEX('Annex 1 LV, HV and UMS charges'!$C$11:$C$42,MATCH($A47,'Annex 1 LV, HV and UMS charges'!$A$11:$A$42,0)),INDEX('Annex 4 LDNO charges'!$C$11:$C$199,MATCH($A47,'Annex 4 LDNO charges'!$A$11:$A$199,0)))</f>
        <v>0</v>
      </c>
      <c r="D47" s="175"/>
      <c r="E47" s="207">
        <v>0</v>
      </c>
    </row>
    <row r="48" spans="1:5" ht="20.100000000000001" customHeight="1" x14ac:dyDescent="0.2">
      <c r="A48" s="159" t="s">
        <v>427</v>
      </c>
      <c r="B48" s="189" t="str">
        <f>IFERROR(INDEX('Annex 1 LV, HV and UMS charges'!$B$11:$B$42,MATCH($A48,'Annex 1 LV, HV and UMS charges'!$A$11:$A$42,0)),IF(INDEX('Annex 4 LDNO charges'!$B$11:$B$199,MATCH($A48,'Annex 4 LDNO charges'!$A$11:$A$199,0))=0,"",INDEX('Annex 4 LDNO charges'!$B$11:$B$199,MATCH($A48,'Annex 4 LDNO charges'!$A$11:$A$199,0))))</f>
        <v>A40</v>
      </c>
      <c r="C48" s="190">
        <f>IFERROR(INDEX('Annex 1 LV, HV and UMS charges'!$C$11:$C$42,MATCH($A48,'Annex 1 LV, HV and UMS charges'!$A$11:$A$42,0)),INDEX('Annex 4 LDNO charges'!$C$11:$C$199,MATCH($A48,'Annex 4 LDNO charges'!$A$11:$A$199,0)))</f>
        <v>0</v>
      </c>
      <c r="D48" s="175"/>
      <c r="E48" s="207">
        <v>0</v>
      </c>
    </row>
    <row r="49" spans="1:5" ht="20.100000000000001" customHeight="1" x14ac:dyDescent="0.2">
      <c r="A49" s="159" t="s">
        <v>428</v>
      </c>
      <c r="B49" s="189" t="str">
        <f>IFERROR(INDEX('Annex 1 LV, HV and UMS charges'!$B$11:$B$42,MATCH($A49,'Annex 1 LV, HV and UMS charges'!$A$11:$A$42,0)),IF(INDEX('Annex 4 LDNO charges'!$B$11:$B$199,MATCH($A49,'Annex 4 LDNO charges'!$A$11:$A$199,0))=0,"",INDEX('Annex 4 LDNO charges'!$B$11:$B$199,MATCH($A49,'Annex 4 LDNO charges'!$A$11:$A$199,0))))</f>
        <v>A42</v>
      </c>
      <c r="C49" s="190">
        <f>IFERROR(INDEX('Annex 1 LV, HV and UMS charges'!$C$11:$C$42,MATCH($A49,'Annex 1 LV, HV and UMS charges'!$A$11:$A$42,0)),INDEX('Annex 4 LDNO charges'!$C$11:$C$199,MATCH($A49,'Annex 4 LDNO charges'!$A$11:$A$199,0)))</f>
        <v>0</v>
      </c>
      <c r="D49" s="175"/>
      <c r="E49" s="207">
        <v>0</v>
      </c>
    </row>
    <row r="50" spans="1:5" ht="20.100000000000001" customHeight="1" x14ac:dyDescent="0.2">
      <c r="A50" s="159" t="s">
        <v>429</v>
      </c>
      <c r="B50" s="189" t="str">
        <f>IFERROR(INDEX('Annex 1 LV, HV and UMS charges'!$B$11:$B$42,MATCH($A50,'Annex 1 LV, HV and UMS charges'!$A$11:$A$42,0)),IF(INDEX('Annex 4 LDNO charges'!$B$11:$B$199,MATCH($A50,'Annex 4 LDNO charges'!$A$11:$A$199,0))=0,"",INDEX('Annex 4 LDNO charges'!$B$11:$B$199,MATCH($A50,'Annex 4 LDNO charges'!$A$11:$A$199,0))))</f>
        <v>A44</v>
      </c>
      <c r="C50" s="190">
        <f>IFERROR(INDEX('Annex 1 LV, HV and UMS charges'!$C$11:$C$42,MATCH($A50,'Annex 1 LV, HV and UMS charges'!$A$11:$A$42,0)),INDEX('Annex 4 LDNO charges'!$C$11:$C$199,MATCH($A50,'Annex 4 LDNO charges'!$A$11:$A$199,0)))</f>
        <v>0</v>
      </c>
      <c r="D50" s="175"/>
      <c r="E50" s="207">
        <v>0</v>
      </c>
    </row>
    <row r="51" spans="1:5" ht="20.100000000000001" customHeight="1" x14ac:dyDescent="0.2">
      <c r="A51" s="159" t="s">
        <v>430</v>
      </c>
      <c r="B51" s="189" t="str">
        <f>IFERROR(INDEX('Annex 1 LV, HV and UMS charges'!$B$11:$B$42,MATCH($A51,'Annex 1 LV, HV and UMS charges'!$A$11:$A$42,0)),IF(INDEX('Annex 4 LDNO charges'!$B$11:$B$199,MATCH($A51,'Annex 4 LDNO charges'!$A$11:$A$199,0))=0,"",INDEX('Annex 4 LDNO charges'!$B$11:$B$199,MATCH($A51,'Annex 4 LDNO charges'!$A$11:$A$199,0))))</f>
        <v>A46</v>
      </c>
      <c r="C51" s="190">
        <f>IFERROR(INDEX('Annex 1 LV, HV and UMS charges'!$C$11:$C$42,MATCH($A51,'Annex 1 LV, HV and UMS charges'!$A$11:$A$42,0)),INDEX('Annex 4 LDNO charges'!$C$11:$C$199,MATCH($A51,'Annex 4 LDNO charges'!$A$11:$A$199,0)))</f>
        <v>0</v>
      </c>
      <c r="D51" s="175"/>
      <c r="E51" s="207">
        <v>0</v>
      </c>
    </row>
    <row r="52" spans="1:5" ht="20.100000000000001" customHeight="1" x14ac:dyDescent="0.2">
      <c r="A52" s="159" t="s">
        <v>431</v>
      </c>
      <c r="B52" s="189" t="str">
        <f>IFERROR(INDEX('Annex 1 LV, HV and UMS charges'!$B$11:$B$42,MATCH($A52,'Annex 1 LV, HV and UMS charges'!$A$11:$A$42,0)),IF(INDEX('Annex 4 LDNO charges'!$B$11:$B$199,MATCH($A52,'Annex 4 LDNO charges'!$A$11:$A$199,0))=0,"",INDEX('Annex 4 LDNO charges'!$B$11:$B$199,MATCH($A52,'Annex 4 LDNO charges'!$A$11:$A$199,0))))</f>
        <v>A48</v>
      </c>
      <c r="C52" s="190">
        <f>IFERROR(INDEX('Annex 1 LV, HV and UMS charges'!$C$11:$C$42,MATCH($A52,'Annex 1 LV, HV and UMS charges'!$A$11:$A$42,0)),INDEX('Annex 4 LDNO charges'!$C$11:$C$199,MATCH($A52,'Annex 4 LDNO charges'!$A$11:$A$199,0)))</f>
        <v>0</v>
      </c>
      <c r="D52" s="175"/>
      <c r="E52" s="207">
        <v>0</v>
      </c>
    </row>
    <row r="53" spans="1:5" ht="20.100000000000001" customHeight="1" x14ac:dyDescent="0.2">
      <c r="A53" s="159" t="s">
        <v>432</v>
      </c>
      <c r="B53" s="189" t="str">
        <f>IFERROR(INDEX('Annex 1 LV, HV and UMS charges'!$B$11:$B$42,MATCH($A53,'Annex 1 LV, HV and UMS charges'!$A$11:$A$42,0)),IF(INDEX('Annex 4 LDNO charges'!$B$11:$B$199,MATCH($A53,'Annex 4 LDNO charges'!$A$11:$A$199,0))=0,"",INDEX('Annex 4 LDNO charges'!$B$11:$B$199,MATCH($A53,'Annex 4 LDNO charges'!$A$11:$A$199,0))))</f>
        <v>A50</v>
      </c>
      <c r="C53" s="190">
        <f>IFERROR(INDEX('Annex 1 LV, HV and UMS charges'!$C$11:$C$42,MATCH($A53,'Annex 1 LV, HV and UMS charges'!$A$11:$A$42,0)),INDEX('Annex 4 LDNO charges'!$C$11:$C$199,MATCH($A53,'Annex 4 LDNO charges'!$A$11:$A$199,0)))</f>
        <v>0</v>
      </c>
      <c r="D53" s="175"/>
      <c r="E53" s="207">
        <v>0</v>
      </c>
    </row>
    <row r="54" spans="1:5" ht="20.100000000000001" customHeight="1" x14ac:dyDescent="0.2">
      <c r="A54" s="159" t="s">
        <v>433</v>
      </c>
      <c r="B54" s="189" t="str">
        <f>IFERROR(INDEX('Annex 1 LV, HV and UMS charges'!$B$11:$B$42,MATCH($A54,'Annex 1 LV, HV and UMS charges'!$A$11:$A$42,0)),IF(INDEX('Annex 4 LDNO charges'!$B$11:$B$199,MATCH($A54,'Annex 4 LDNO charges'!$A$11:$A$199,0))=0,"",INDEX('Annex 4 LDNO charges'!$B$11:$B$199,MATCH($A54,'Annex 4 LDNO charges'!$A$11:$A$199,0))))</f>
        <v>A52</v>
      </c>
      <c r="C54" s="190">
        <f>IFERROR(INDEX('Annex 1 LV, HV and UMS charges'!$C$11:$C$42,MATCH($A54,'Annex 1 LV, HV and UMS charges'!$A$11:$A$42,0)),INDEX('Annex 4 LDNO charges'!$C$11:$C$199,MATCH($A54,'Annex 4 LDNO charges'!$A$11:$A$199,0)))</f>
        <v>0</v>
      </c>
      <c r="D54" s="175"/>
      <c r="E54" s="207">
        <v>0</v>
      </c>
    </row>
    <row r="55" spans="1:5" ht="20.100000000000001" customHeight="1" x14ac:dyDescent="0.2">
      <c r="A55" s="159" t="s">
        <v>434</v>
      </c>
      <c r="B55" s="189" t="str">
        <f>IFERROR(INDEX('Annex 1 LV, HV and UMS charges'!$B$11:$B$42,MATCH($A55,'Annex 1 LV, HV and UMS charges'!$A$11:$A$42,0)),IF(INDEX('Annex 4 LDNO charges'!$B$11:$B$199,MATCH($A55,'Annex 4 LDNO charges'!$A$11:$A$199,0))=0,"",INDEX('Annex 4 LDNO charges'!$B$11:$B$199,MATCH($A55,'Annex 4 LDNO charges'!$A$11:$A$199,0))))</f>
        <v>A54</v>
      </c>
      <c r="C55" s="190">
        <f>IFERROR(INDEX('Annex 1 LV, HV and UMS charges'!$C$11:$C$42,MATCH($A55,'Annex 1 LV, HV and UMS charges'!$A$11:$A$42,0)),INDEX('Annex 4 LDNO charges'!$C$11:$C$199,MATCH($A55,'Annex 4 LDNO charges'!$A$11:$A$199,0)))</f>
        <v>0</v>
      </c>
      <c r="D55" s="175"/>
      <c r="E55" s="207">
        <v>0</v>
      </c>
    </row>
    <row r="56" spans="1:5" ht="20.100000000000001" customHeight="1" x14ac:dyDescent="0.2">
      <c r="A56" s="159" t="s">
        <v>435</v>
      </c>
      <c r="B56" s="189" t="str">
        <f>IFERROR(INDEX('Annex 1 LV, HV and UMS charges'!$B$11:$B$42,MATCH($A56,'Annex 1 LV, HV and UMS charges'!$A$11:$A$42,0)),IF(INDEX('Annex 4 LDNO charges'!$B$11:$B$199,MATCH($A56,'Annex 4 LDNO charges'!$A$11:$A$199,0))=0,"",INDEX('Annex 4 LDNO charges'!$B$11:$B$199,MATCH($A56,'Annex 4 LDNO charges'!$A$11:$A$199,0))))</f>
        <v>A56</v>
      </c>
      <c r="C56" s="190">
        <f>IFERROR(INDEX('Annex 1 LV, HV and UMS charges'!$C$11:$C$42,MATCH($A56,'Annex 1 LV, HV and UMS charges'!$A$11:$A$42,0)),INDEX('Annex 4 LDNO charges'!$C$11:$C$199,MATCH($A56,'Annex 4 LDNO charges'!$A$11:$A$199,0)))</f>
        <v>0</v>
      </c>
      <c r="D56" s="175"/>
      <c r="E56" s="207">
        <v>0</v>
      </c>
    </row>
    <row r="57" spans="1:5" ht="20.100000000000001" customHeight="1" x14ac:dyDescent="0.2">
      <c r="A57" s="159" t="s">
        <v>436</v>
      </c>
      <c r="B57" s="189" t="str">
        <f>IFERROR(INDEX('Annex 1 LV, HV and UMS charges'!$B$11:$B$42,MATCH($A57,'Annex 1 LV, HV and UMS charges'!$A$11:$A$42,0)),IF(INDEX('Annex 4 LDNO charges'!$B$11:$B$199,MATCH($A57,'Annex 4 LDNO charges'!$A$11:$A$199,0))=0,"",INDEX('Annex 4 LDNO charges'!$B$11:$B$199,MATCH($A57,'Annex 4 LDNO charges'!$A$11:$A$199,0))))</f>
        <v>A58</v>
      </c>
      <c r="C57" s="190">
        <f>IFERROR(INDEX('Annex 1 LV, HV and UMS charges'!$C$11:$C$42,MATCH($A57,'Annex 1 LV, HV and UMS charges'!$A$11:$A$42,0)),INDEX('Annex 4 LDNO charges'!$C$11:$C$199,MATCH($A57,'Annex 4 LDNO charges'!$A$11:$A$199,0)))</f>
        <v>0</v>
      </c>
      <c r="D57" s="175"/>
      <c r="E57" s="207">
        <v>0</v>
      </c>
    </row>
    <row r="58" spans="1:5" ht="20.100000000000001" customHeight="1" x14ac:dyDescent="0.2">
      <c r="A58" s="159" t="s">
        <v>547</v>
      </c>
      <c r="B58" s="189" t="str">
        <f>IFERROR(INDEX('Annex 1 LV, HV and UMS charges'!$B$11:$B$42,MATCH($A58,'Annex 1 LV, HV and UMS charges'!$A$11:$A$42,0)),IF(INDEX('Annex 4 LDNO charges'!$B$11:$B$199,MATCH($A58,'Annex 4 LDNO charges'!$A$11:$A$199,0))=0,"",INDEX('Annex 4 LDNO charges'!$B$11:$B$199,MATCH($A58,'Annex 4 LDNO charges'!$A$11:$A$199,0))))</f>
        <v>A03</v>
      </c>
      <c r="C58" s="190" t="str">
        <f>IFERROR(INDEX('Annex 1 LV, HV and UMS charges'!$C$11:$C$42,MATCH($A58,'Annex 1 LV, HV and UMS charges'!$A$11:$A$42,0)),INDEX('Annex 4 LDNO charges'!$C$11:$C$199,MATCH($A58,'Annex 4 LDNO charges'!$A$11:$A$199,0)))</f>
        <v>0, 1, 2</v>
      </c>
      <c r="D58" s="207">
        <v>0</v>
      </c>
      <c r="E58" s="207">
        <v>0</v>
      </c>
    </row>
    <row r="59" spans="1:5" ht="20.100000000000001" customHeight="1" x14ac:dyDescent="0.2">
      <c r="A59" s="159" t="s">
        <v>548</v>
      </c>
      <c r="B59" s="189" t="str">
        <f>IFERROR(INDEX('Annex 1 LV, HV and UMS charges'!$B$11:$B$42,MATCH($A59,'Annex 1 LV, HV and UMS charges'!$A$11:$A$42,0)),IF(INDEX('Annex 4 LDNO charges'!$B$11:$B$199,MATCH($A59,'Annex 4 LDNO charges'!$A$11:$A$199,0))=0,"",INDEX('Annex 4 LDNO charges'!$B$11:$B$199,MATCH($A59,'Annex 4 LDNO charges'!$A$11:$A$199,0))))</f>
        <v>A09</v>
      </c>
      <c r="C59" s="190" t="str">
        <f>IFERROR(INDEX('Annex 1 LV, HV and UMS charges'!$C$11:$C$42,MATCH($A59,'Annex 1 LV, HV and UMS charges'!$A$11:$A$42,0)),INDEX('Annex 4 LDNO charges'!$C$11:$C$199,MATCH($A59,'Annex 4 LDNO charges'!$A$11:$A$199,0)))</f>
        <v>0, 3, 4, 5-8</v>
      </c>
      <c r="D59" s="175"/>
      <c r="E59" s="207">
        <v>0</v>
      </c>
    </row>
    <row r="60" spans="1:5" ht="20.100000000000001" customHeight="1" x14ac:dyDescent="0.2">
      <c r="A60" s="159" t="s">
        <v>549</v>
      </c>
      <c r="B60" s="189" t="str">
        <f>IFERROR(INDEX('Annex 1 LV, HV and UMS charges'!$B$11:$B$42,MATCH($A60,'Annex 1 LV, HV and UMS charges'!$A$11:$A$42,0)),IF(INDEX('Annex 4 LDNO charges'!$B$11:$B$199,MATCH($A60,'Annex 4 LDNO charges'!$A$11:$A$199,0))=0,"",INDEX('Annex 4 LDNO charges'!$B$11:$B$199,MATCH($A60,'Annex 4 LDNO charges'!$A$11:$A$199,0))))</f>
        <v>A12</v>
      </c>
      <c r="C60" s="190" t="str">
        <f>IFERROR(INDEX('Annex 1 LV, HV and UMS charges'!$C$11:$C$42,MATCH($A60,'Annex 1 LV, HV and UMS charges'!$A$11:$A$42,0)),INDEX('Annex 4 LDNO charges'!$C$11:$C$199,MATCH($A60,'Annex 4 LDNO charges'!$A$11:$A$199,0)))</f>
        <v>0, 3, 4, 5-8</v>
      </c>
      <c r="D60" s="175"/>
      <c r="E60" s="207">
        <v>0</v>
      </c>
    </row>
    <row r="61" spans="1:5" ht="20.100000000000001" customHeight="1" x14ac:dyDescent="0.2">
      <c r="A61" s="159" t="s">
        <v>550</v>
      </c>
      <c r="B61" s="189" t="str">
        <f>IFERROR(INDEX('Annex 1 LV, HV and UMS charges'!$B$11:$B$42,MATCH($A61,'Annex 1 LV, HV and UMS charges'!$A$11:$A$42,0)),IF(INDEX('Annex 4 LDNO charges'!$B$11:$B$199,MATCH($A61,'Annex 4 LDNO charges'!$A$11:$A$199,0))=0,"",INDEX('Annex 4 LDNO charges'!$B$11:$B$199,MATCH($A61,'Annex 4 LDNO charges'!$A$11:$A$199,0))))</f>
        <v>A15</v>
      </c>
      <c r="C61" s="190" t="str">
        <f>IFERROR(INDEX('Annex 1 LV, HV and UMS charges'!$C$11:$C$42,MATCH($A61,'Annex 1 LV, HV and UMS charges'!$A$11:$A$42,0)),INDEX('Annex 4 LDNO charges'!$C$11:$C$199,MATCH($A61,'Annex 4 LDNO charges'!$A$11:$A$199,0)))</f>
        <v>0, 3, 4, 5-8</v>
      </c>
      <c r="D61" s="175"/>
      <c r="E61" s="207">
        <v>0</v>
      </c>
    </row>
    <row r="62" spans="1:5" ht="20.100000000000001" customHeight="1" x14ac:dyDescent="0.2">
      <c r="A62" s="159" t="s">
        <v>551</v>
      </c>
      <c r="B62" s="189" t="str">
        <f>IFERROR(INDEX('Annex 1 LV, HV and UMS charges'!$B$11:$B$42,MATCH($A62,'Annex 1 LV, HV and UMS charges'!$A$11:$A$42,0)),IF(INDEX('Annex 4 LDNO charges'!$B$11:$B$199,MATCH($A62,'Annex 4 LDNO charges'!$A$11:$A$199,0))=0,"",INDEX('Annex 4 LDNO charges'!$B$11:$B$199,MATCH($A62,'Annex 4 LDNO charges'!$A$11:$A$199,0))))</f>
        <v>A18</v>
      </c>
      <c r="C62" s="190" t="str">
        <f>IFERROR(INDEX('Annex 1 LV, HV and UMS charges'!$C$11:$C$42,MATCH($A62,'Annex 1 LV, HV and UMS charges'!$A$11:$A$42,0)),INDEX('Annex 4 LDNO charges'!$C$11:$C$199,MATCH($A62,'Annex 4 LDNO charges'!$A$11:$A$199,0)))</f>
        <v>0, 3, 4, 5-8</v>
      </c>
      <c r="D62" s="175"/>
      <c r="E62" s="207">
        <v>0</v>
      </c>
    </row>
    <row r="63" spans="1:5" ht="20.100000000000001" customHeight="1" x14ac:dyDescent="0.2">
      <c r="A63" s="159" t="s">
        <v>552</v>
      </c>
      <c r="B63" s="189" t="str">
        <f>IFERROR(INDEX('Annex 1 LV, HV and UMS charges'!$B$11:$B$42,MATCH($A63,'Annex 1 LV, HV and UMS charges'!$A$11:$A$42,0)),IF(INDEX('Annex 4 LDNO charges'!$B$11:$B$199,MATCH($A63,'Annex 4 LDNO charges'!$A$11:$A$199,0))=0,"",INDEX('Annex 4 LDNO charges'!$B$11:$B$199,MATCH($A63,'Annex 4 LDNO charges'!$A$11:$A$199,0))))</f>
        <v>A21</v>
      </c>
      <c r="C63" s="190" t="str">
        <f>IFERROR(INDEX('Annex 1 LV, HV and UMS charges'!$C$11:$C$42,MATCH($A63,'Annex 1 LV, HV and UMS charges'!$A$11:$A$42,0)),INDEX('Annex 4 LDNO charges'!$C$11:$C$199,MATCH($A63,'Annex 4 LDNO charges'!$A$11:$A$199,0)))</f>
        <v>0, 3, 4, 5-8</v>
      </c>
      <c r="D63" s="175"/>
      <c r="E63" s="207">
        <v>0</v>
      </c>
    </row>
    <row r="64" spans="1:5" ht="20.100000000000001" customHeight="1" x14ac:dyDescent="0.2">
      <c r="A64" s="159" t="s">
        <v>497</v>
      </c>
      <c r="B64" s="189" t="str">
        <f>IFERROR(INDEX('Annex 1 LV, HV and UMS charges'!$B$11:$B$42,MATCH($A64,'Annex 1 LV, HV and UMS charges'!$A$11:$A$42,0)),IF(INDEX('Annex 4 LDNO charges'!$B$11:$B$199,MATCH($A64,'Annex 4 LDNO charges'!$A$11:$A$199,0))=0,"",INDEX('Annex 4 LDNO charges'!$B$11:$B$199,MATCH($A64,'Annex 4 LDNO charges'!$A$11:$A$199,0))))</f>
        <v>A27</v>
      </c>
      <c r="C64" s="190">
        <f>IFERROR(INDEX('Annex 1 LV, HV and UMS charges'!$C$11:$C$42,MATCH($A64,'Annex 1 LV, HV and UMS charges'!$A$11:$A$42,0)),INDEX('Annex 4 LDNO charges'!$C$11:$C$199,MATCH($A64,'Annex 4 LDNO charges'!$A$11:$A$199,0)))</f>
        <v>0</v>
      </c>
      <c r="D64" s="175"/>
      <c r="E64" s="207">
        <v>0</v>
      </c>
    </row>
    <row r="65" spans="1:5" ht="20.100000000000001" customHeight="1" x14ac:dyDescent="0.2">
      <c r="A65" s="159" t="s">
        <v>498</v>
      </c>
      <c r="B65" s="189" t="str">
        <f>IFERROR(INDEX('Annex 1 LV, HV and UMS charges'!$B$11:$B$42,MATCH($A65,'Annex 1 LV, HV and UMS charges'!$A$11:$A$42,0)),IF(INDEX('Annex 4 LDNO charges'!$B$11:$B$199,MATCH($A65,'Annex 4 LDNO charges'!$A$11:$A$199,0))=0,"",INDEX('Annex 4 LDNO charges'!$B$11:$B$199,MATCH($A65,'Annex 4 LDNO charges'!$A$11:$A$199,0))))</f>
        <v>A30</v>
      </c>
      <c r="C65" s="190">
        <f>IFERROR(INDEX('Annex 1 LV, HV and UMS charges'!$C$11:$C$42,MATCH($A65,'Annex 1 LV, HV and UMS charges'!$A$11:$A$42,0)),INDEX('Annex 4 LDNO charges'!$C$11:$C$199,MATCH($A65,'Annex 4 LDNO charges'!$A$11:$A$199,0)))</f>
        <v>0</v>
      </c>
      <c r="D65" s="175"/>
      <c r="E65" s="207">
        <v>0</v>
      </c>
    </row>
    <row r="66" spans="1:5" ht="20.100000000000001" customHeight="1" x14ac:dyDescent="0.2">
      <c r="A66" s="159" t="s">
        <v>499</v>
      </c>
      <c r="B66" s="189" t="str">
        <f>IFERROR(INDEX('Annex 1 LV, HV and UMS charges'!$B$11:$B$42,MATCH($A66,'Annex 1 LV, HV and UMS charges'!$A$11:$A$42,0)),IF(INDEX('Annex 4 LDNO charges'!$B$11:$B$199,MATCH($A66,'Annex 4 LDNO charges'!$A$11:$A$199,0))=0,"",INDEX('Annex 4 LDNO charges'!$B$11:$B$199,MATCH($A66,'Annex 4 LDNO charges'!$A$11:$A$199,0))))</f>
        <v>A33</v>
      </c>
      <c r="C66" s="190">
        <f>IFERROR(INDEX('Annex 1 LV, HV and UMS charges'!$C$11:$C$42,MATCH($A66,'Annex 1 LV, HV and UMS charges'!$A$11:$A$42,0)),INDEX('Annex 4 LDNO charges'!$C$11:$C$199,MATCH($A66,'Annex 4 LDNO charges'!$A$11:$A$199,0)))</f>
        <v>0</v>
      </c>
      <c r="D66" s="175"/>
      <c r="E66" s="207">
        <v>0</v>
      </c>
    </row>
    <row r="67" spans="1:5" ht="20.100000000000001" customHeight="1" x14ac:dyDescent="0.2">
      <c r="A67" s="159" t="s">
        <v>500</v>
      </c>
      <c r="B67" s="189" t="str">
        <f>IFERROR(INDEX('Annex 1 LV, HV and UMS charges'!$B$11:$B$42,MATCH($A67,'Annex 1 LV, HV and UMS charges'!$A$11:$A$42,0)),IF(INDEX('Annex 4 LDNO charges'!$B$11:$B$199,MATCH($A67,'Annex 4 LDNO charges'!$A$11:$A$199,0))=0,"",INDEX('Annex 4 LDNO charges'!$B$11:$B$199,MATCH($A67,'Annex 4 LDNO charges'!$A$11:$A$199,0))))</f>
        <v>A36</v>
      </c>
      <c r="C67" s="190">
        <f>IFERROR(INDEX('Annex 1 LV, HV and UMS charges'!$C$11:$C$42,MATCH($A67,'Annex 1 LV, HV and UMS charges'!$A$11:$A$42,0)),INDEX('Annex 4 LDNO charges'!$C$11:$C$199,MATCH($A67,'Annex 4 LDNO charges'!$A$11:$A$199,0)))</f>
        <v>0</v>
      </c>
      <c r="D67" s="175"/>
      <c r="E67" s="207">
        <v>0</v>
      </c>
    </row>
    <row r="68" spans="1:5" ht="20.100000000000001" customHeight="1" x14ac:dyDescent="0.2">
      <c r="A68" s="159" t="s">
        <v>501</v>
      </c>
      <c r="B68" s="189" t="str">
        <f>IFERROR(INDEX('Annex 1 LV, HV and UMS charges'!$B$11:$B$42,MATCH($A68,'Annex 1 LV, HV and UMS charges'!$A$11:$A$42,0)),IF(INDEX('Annex 4 LDNO charges'!$B$11:$B$199,MATCH($A68,'Annex 4 LDNO charges'!$A$11:$A$199,0))=0,"",INDEX('Annex 4 LDNO charges'!$B$11:$B$199,MATCH($A68,'Annex 4 LDNO charges'!$A$11:$A$199,0))))</f>
        <v>A39</v>
      </c>
      <c r="C68" s="190">
        <f>IFERROR(INDEX('Annex 1 LV, HV and UMS charges'!$C$11:$C$42,MATCH($A68,'Annex 1 LV, HV and UMS charges'!$A$11:$A$42,0)),INDEX('Annex 4 LDNO charges'!$C$11:$C$199,MATCH($A68,'Annex 4 LDNO charges'!$A$11:$A$199,0)))</f>
        <v>0</v>
      </c>
      <c r="D68" s="175"/>
      <c r="E68" s="207">
        <v>0</v>
      </c>
    </row>
    <row r="69" spans="1:5" ht="20.100000000000001" customHeight="1" x14ac:dyDescent="0.2">
      <c r="A69" s="159" t="s">
        <v>502</v>
      </c>
      <c r="B69" s="189" t="str">
        <f>IFERROR(INDEX('Annex 1 LV, HV and UMS charges'!$B$11:$B$42,MATCH($A69,'Annex 1 LV, HV and UMS charges'!$A$11:$A$42,0)),IF(INDEX('Annex 4 LDNO charges'!$B$11:$B$199,MATCH($A69,'Annex 4 LDNO charges'!$A$11:$A$199,0))=0,"",INDEX('Annex 4 LDNO charges'!$B$11:$B$199,MATCH($A69,'Annex 4 LDNO charges'!$A$11:$A$199,0))))</f>
        <v>A41</v>
      </c>
      <c r="C69" s="190">
        <f>IFERROR(INDEX('Annex 1 LV, HV and UMS charges'!$C$11:$C$42,MATCH($A69,'Annex 1 LV, HV and UMS charges'!$A$11:$A$42,0)),INDEX('Annex 4 LDNO charges'!$C$11:$C$199,MATCH($A69,'Annex 4 LDNO charges'!$A$11:$A$199,0)))</f>
        <v>0</v>
      </c>
      <c r="D69" s="175"/>
      <c r="E69" s="207">
        <v>0</v>
      </c>
    </row>
    <row r="70" spans="1:5" ht="20.100000000000001" customHeight="1" x14ac:dyDescent="0.2">
      <c r="A70" s="159" t="s">
        <v>503</v>
      </c>
      <c r="B70" s="189" t="str">
        <f>IFERROR(INDEX('Annex 1 LV, HV and UMS charges'!$B$11:$B$42,MATCH($A70,'Annex 1 LV, HV and UMS charges'!$A$11:$A$42,0)),IF(INDEX('Annex 4 LDNO charges'!$B$11:$B$199,MATCH($A70,'Annex 4 LDNO charges'!$A$11:$A$199,0))=0,"",INDEX('Annex 4 LDNO charges'!$B$11:$B$199,MATCH($A70,'Annex 4 LDNO charges'!$A$11:$A$199,0))))</f>
        <v>A43</v>
      </c>
      <c r="C70" s="190">
        <f>IFERROR(INDEX('Annex 1 LV, HV and UMS charges'!$C$11:$C$42,MATCH($A70,'Annex 1 LV, HV and UMS charges'!$A$11:$A$42,0)),INDEX('Annex 4 LDNO charges'!$C$11:$C$199,MATCH($A70,'Annex 4 LDNO charges'!$A$11:$A$199,0)))</f>
        <v>0</v>
      </c>
      <c r="D70" s="175"/>
      <c r="E70" s="207">
        <v>0</v>
      </c>
    </row>
    <row r="71" spans="1:5" ht="20.100000000000001" customHeight="1" x14ac:dyDescent="0.2">
      <c r="A71" s="159" t="s">
        <v>504</v>
      </c>
      <c r="B71" s="189" t="str">
        <f>IFERROR(INDEX('Annex 1 LV, HV and UMS charges'!$B$11:$B$42,MATCH($A71,'Annex 1 LV, HV and UMS charges'!$A$11:$A$42,0)),IF(INDEX('Annex 4 LDNO charges'!$B$11:$B$199,MATCH($A71,'Annex 4 LDNO charges'!$A$11:$A$199,0))=0,"",INDEX('Annex 4 LDNO charges'!$B$11:$B$199,MATCH($A71,'Annex 4 LDNO charges'!$A$11:$A$199,0))))</f>
        <v>A45</v>
      </c>
      <c r="C71" s="190">
        <f>IFERROR(INDEX('Annex 1 LV, HV and UMS charges'!$C$11:$C$42,MATCH($A71,'Annex 1 LV, HV and UMS charges'!$A$11:$A$42,0)),INDEX('Annex 4 LDNO charges'!$C$11:$C$199,MATCH($A71,'Annex 4 LDNO charges'!$A$11:$A$199,0)))</f>
        <v>0</v>
      </c>
      <c r="D71" s="175"/>
      <c r="E71" s="207">
        <v>0</v>
      </c>
    </row>
    <row r="72" spans="1:5" ht="20.100000000000001" customHeight="1" x14ac:dyDescent="0.2">
      <c r="A72" s="159" t="s">
        <v>505</v>
      </c>
      <c r="B72" s="189" t="str">
        <f>IFERROR(INDEX('Annex 1 LV, HV and UMS charges'!$B$11:$B$42,MATCH($A72,'Annex 1 LV, HV and UMS charges'!$A$11:$A$42,0)),IF(INDEX('Annex 4 LDNO charges'!$B$11:$B$199,MATCH($A72,'Annex 4 LDNO charges'!$A$11:$A$199,0))=0,"",INDEX('Annex 4 LDNO charges'!$B$11:$B$199,MATCH($A72,'Annex 4 LDNO charges'!$A$11:$A$199,0))))</f>
        <v>A47</v>
      </c>
      <c r="C72" s="190">
        <f>IFERROR(INDEX('Annex 1 LV, HV and UMS charges'!$C$11:$C$42,MATCH($A72,'Annex 1 LV, HV and UMS charges'!$A$11:$A$42,0)),INDEX('Annex 4 LDNO charges'!$C$11:$C$199,MATCH($A72,'Annex 4 LDNO charges'!$A$11:$A$199,0)))</f>
        <v>0</v>
      </c>
      <c r="D72" s="175"/>
      <c r="E72" s="207">
        <v>0</v>
      </c>
    </row>
    <row r="73" spans="1:5" ht="20.100000000000001" customHeight="1" x14ac:dyDescent="0.2">
      <c r="A73" s="159" t="s">
        <v>506</v>
      </c>
      <c r="B73" s="189" t="str">
        <f>IFERROR(INDEX('Annex 1 LV, HV and UMS charges'!$B$11:$B$42,MATCH($A73,'Annex 1 LV, HV and UMS charges'!$A$11:$A$42,0)),IF(INDEX('Annex 4 LDNO charges'!$B$11:$B$199,MATCH($A73,'Annex 4 LDNO charges'!$A$11:$A$199,0))=0,"",INDEX('Annex 4 LDNO charges'!$B$11:$B$199,MATCH($A73,'Annex 4 LDNO charges'!$A$11:$A$199,0))))</f>
        <v>A49</v>
      </c>
      <c r="C73" s="190">
        <f>IFERROR(INDEX('Annex 1 LV, HV and UMS charges'!$C$11:$C$42,MATCH($A73,'Annex 1 LV, HV and UMS charges'!$A$11:$A$42,0)),INDEX('Annex 4 LDNO charges'!$C$11:$C$199,MATCH($A73,'Annex 4 LDNO charges'!$A$11:$A$199,0)))</f>
        <v>0</v>
      </c>
      <c r="D73" s="175"/>
      <c r="E73" s="207">
        <v>0</v>
      </c>
    </row>
    <row r="74" spans="1:5" ht="20.100000000000001" customHeight="1" x14ac:dyDescent="0.2">
      <c r="A74" s="159" t="s">
        <v>507</v>
      </c>
      <c r="B74" s="189" t="str">
        <f>IFERROR(INDEX('Annex 1 LV, HV and UMS charges'!$B$11:$B$42,MATCH($A74,'Annex 1 LV, HV and UMS charges'!$A$11:$A$42,0)),IF(INDEX('Annex 4 LDNO charges'!$B$11:$B$199,MATCH($A74,'Annex 4 LDNO charges'!$A$11:$A$199,0))=0,"",INDEX('Annex 4 LDNO charges'!$B$11:$B$199,MATCH($A74,'Annex 4 LDNO charges'!$A$11:$A$199,0))))</f>
        <v>A51</v>
      </c>
      <c r="C74" s="190">
        <f>IFERROR(INDEX('Annex 1 LV, HV and UMS charges'!$C$11:$C$42,MATCH($A74,'Annex 1 LV, HV and UMS charges'!$A$11:$A$42,0)),INDEX('Annex 4 LDNO charges'!$C$11:$C$199,MATCH($A74,'Annex 4 LDNO charges'!$A$11:$A$199,0)))</f>
        <v>0</v>
      </c>
      <c r="D74" s="175"/>
      <c r="E74" s="207">
        <v>0</v>
      </c>
    </row>
    <row r="75" spans="1:5" ht="20.100000000000001" customHeight="1" x14ac:dyDescent="0.2">
      <c r="A75" s="159" t="s">
        <v>508</v>
      </c>
      <c r="B75" s="189" t="str">
        <f>IFERROR(INDEX('Annex 1 LV, HV and UMS charges'!$B$11:$B$42,MATCH($A75,'Annex 1 LV, HV and UMS charges'!$A$11:$A$42,0)),IF(INDEX('Annex 4 LDNO charges'!$B$11:$B$199,MATCH($A75,'Annex 4 LDNO charges'!$A$11:$A$199,0))=0,"",INDEX('Annex 4 LDNO charges'!$B$11:$B$199,MATCH($A75,'Annex 4 LDNO charges'!$A$11:$A$199,0))))</f>
        <v>A53</v>
      </c>
      <c r="C75" s="190">
        <f>IFERROR(INDEX('Annex 1 LV, HV and UMS charges'!$C$11:$C$42,MATCH($A75,'Annex 1 LV, HV and UMS charges'!$A$11:$A$42,0)),INDEX('Annex 4 LDNO charges'!$C$11:$C$199,MATCH($A75,'Annex 4 LDNO charges'!$A$11:$A$199,0)))</f>
        <v>0</v>
      </c>
      <c r="D75" s="175"/>
      <c r="E75" s="207">
        <v>0</v>
      </c>
    </row>
    <row r="76" spans="1:5" ht="20.100000000000001" customHeight="1" x14ac:dyDescent="0.2">
      <c r="A76" s="159" t="s">
        <v>509</v>
      </c>
      <c r="B76" s="189" t="str">
        <f>IFERROR(INDEX('Annex 1 LV, HV and UMS charges'!$B$11:$B$42,MATCH($A76,'Annex 1 LV, HV and UMS charges'!$A$11:$A$42,0)),IF(INDEX('Annex 4 LDNO charges'!$B$11:$B$199,MATCH($A76,'Annex 4 LDNO charges'!$A$11:$A$199,0))=0,"",INDEX('Annex 4 LDNO charges'!$B$11:$B$199,MATCH($A76,'Annex 4 LDNO charges'!$A$11:$A$199,0))))</f>
        <v>A55</v>
      </c>
      <c r="C76" s="190">
        <f>IFERROR(INDEX('Annex 1 LV, HV and UMS charges'!$C$11:$C$42,MATCH($A76,'Annex 1 LV, HV and UMS charges'!$A$11:$A$42,0)),INDEX('Annex 4 LDNO charges'!$C$11:$C$199,MATCH($A76,'Annex 4 LDNO charges'!$A$11:$A$199,0)))</f>
        <v>0</v>
      </c>
      <c r="D76" s="175"/>
      <c r="E76" s="207">
        <v>0</v>
      </c>
    </row>
    <row r="77" spans="1:5" ht="20.100000000000001" customHeight="1" x14ac:dyDescent="0.2">
      <c r="A77" s="159" t="s">
        <v>510</v>
      </c>
      <c r="B77" s="189" t="str">
        <f>IFERROR(INDEX('Annex 1 LV, HV and UMS charges'!$B$11:$B$42,MATCH($A77,'Annex 1 LV, HV and UMS charges'!$A$11:$A$42,0)),IF(INDEX('Annex 4 LDNO charges'!$B$11:$B$199,MATCH($A77,'Annex 4 LDNO charges'!$A$11:$A$199,0))=0,"",INDEX('Annex 4 LDNO charges'!$B$11:$B$199,MATCH($A77,'Annex 4 LDNO charges'!$A$11:$A$199,0))))</f>
        <v>A57</v>
      </c>
      <c r="C77" s="190">
        <f>IFERROR(INDEX('Annex 1 LV, HV and UMS charges'!$C$11:$C$42,MATCH($A77,'Annex 1 LV, HV and UMS charges'!$A$11:$A$42,0)),INDEX('Annex 4 LDNO charges'!$C$11:$C$199,MATCH($A77,'Annex 4 LDNO charges'!$A$11:$A$199,0)))</f>
        <v>0</v>
      </c>
      <c r="D77" s="175"/>
      <c r="E77" s="207">
        <v>0</v>
      </c>
    </row>
    <row r="78" spans="1:5" ht="20.100000000000001" customHeight="1" x14ac:dyDescent="0.2">
      <c r="A78" s="159" t="s">
        <v>511</v>
      </c>
      <c r="B78" s="189" t="str">
        <f>IFERROR(INDEX('Annex 1 LV, HV and UMS charges'!$B$11:$B$42,MATCH($A78,'Annex 1 LV, HV and UMS charges'!$A$11:$A$42,0)),IF(INDEX('Annex 4 LDNO charges'!$B$11:$B$199,MATCH($A78,'Annex 4 LDNO charges'!$A$11:$A$199,0))=0,"",INDEX('Annex 4 LDNO charges'!$B$11:$B$199,MATCH($A78,'Annex 4 LDNO charges'!$A$11:$A$199,0))))</f>
        <v>A59</v>
      </c>
      <c r="C78" s="190">
        <f>IFERROR(INDEX('Annex 1 LV, HV and UMS charges'!$C$11:$C$42,MATCH($A78,'Annex 1 LV, HV and UMS charges'!$A$11:$A$42,0)),INDEX('Annex 4 LDNO charges'!$C$11:$C$199,MATCH($A78,'Annex 4 LDNO charges'!$A$11:$A$199,0)))</f>
        <v>0</v>
      </c>
      <c r="D78" s="175"/>
      <c r="E78" s="207">
        <v>0</v>
      </c>
    </row>
    <row r="79" spans="1:5" ht="20.100000000000001" customHeight="1" x14ac:dyDescent="0.2">
      <c r="A79" s="159" t="s">
        <v>553</v>
      </c>
      <c r="B79" s="189" t="str">
        <f>IFERROR(INDEX('Annex 1 LV, HV and UMS charges'!$B$11:$B$42,MATCH($A79,'Annex 1 LV, HV and UMS charges'!$A$11:$A$42,0)),IF(INDEX('Annex 4 LDNO charges'!$B$11:$B$199,MATCH($A79,'Annex 4 LDNO charges'!$A$11:$A$199,0))=0,"",INDEX('Annex 4 LDNO charges'!$B$11:$B$199,MATCH($A79,'Annex 4 LDNO charges'!$A$11:$A$199,0))))</f>
        <v/>
      </c>
      <c r="C79" s="190" t="str">
        <f>IFERROR(INDEX('Annex 1 LV, HV and UMS charges'!$C$11:$C$42,MATCH($A79,'Annex 1 LV, HV and UMS charges'!$A$11:$A$42,0)),INDEX('Annex 4 LDNO charges'!$C$11:$C$199,MATCH($A79,'Annex 4 LDNO charges'!$A$11:$A$199,0)))</f>
        <v>0, 1, 2</v>
      </c>
      <c r="D79" s="207">
        <v>0</v>
      </c>
      <c r="E79" s="207">
        <v>0</v>
      </c>
    </row>
    <row r="80" spans="1:5" ht="20.100000000000001" customHeight="1" x14ac:dyDescent="0.2">
      <c r="A80" s="159" t="s">
        <v>554</v>
      </c>
      <c r="B80" s="189" t="str">
        <f>IFERROR(INDEX('Annex 1 LV, HV and UMS charges'!$B$11:$B$42,MATCH($A80,'Annex 1 LV, HV and UMS charges'!$A$11:$A$42,0)),IF(INDEX('Annex 4 LDNO charges'!$B$11:$B$199,MATCH($A80,'Annex 4 LDNO charges'!$A$11:$A$199,0))=0,"",INDEX('Annex 4 LDNO charges'!$B$11:$B$199,MATCH($A80,'Annex 4 LDNO charges'!$A$11:$A$199,0))))</f>
        <v/>
      </c>
      <c r="C80" s="190" t="str">
        <f>IFERROR(INDEX('Annex 1 LV, HV and UMS charges'!$C$11:$C$42,MATCH($A80,'Annex 1 LV, HV and UMS charges'!$A$11:$A$42,0)),INDEX('Annex 4 LDNO charges'!$C$11:$C$199,MATCH($A80,'Annex 4 LDNO charges'!$A$11:$A$199,0)))</f>
        <v>0, 3, 4, 5-8</v>
      </c>
      <c r="D80" s="175"/>
      <c r="E80" s="207">
        <v>0</v>
      </c>
    </row>
    <row r="81" spans="1:5" ht="20.100000000000001" customHeight="1" x14ac:dyDescent="0.2">
      <c r="A81" s="159" t="s">
        <v>555</v>
      </c>
      <c r="B81" s="189" t="str">
        <f>IFERROR(INDEX('Annex 1 LV, HV and UMS charges'!$B$11:$B$42,MATCH($A81,'Annex 1 LV, HV and UMS charges'!$A$11:$A$42,0)),IF(INDEX('Annex 4 LDNO charges'!$B$11:$B$199,MATCH($A81,'Annex 4 LDNO charges'!$A$11:$A$199,0))=0,"",INDEX('Annex 4 LDNO charges'!$B$11:$B$199,MATCH($A81,'Annex 4 LDNO charges'!$A$11:$A$199,0))))</f>
        <v/>
      </c>
      <c r="C81" s="190" t="str">
        <f>IFERROR(INDEX('Annex 1 LV, HV and UMS charges'!$C$11:$C$42,MATCH($A81,'Annex 1 LV, HV and UMS charges'!$A$11:$A$42,0)),INDEX('Annex 4 LDNO charges'!$C$11:$C$199,MATCH($A81,'Annex 4 LDNO charges'!$A$11:$A$199,0)))</f>
        <v>0, 3, 4, 5-8</v>
      </c>
      <c r="D81" s="175"/>
      <c r="E81" s="207">
        <v>0</v>
      </c>
    </row>
    <row r="82" spans="1:5" ht="20.100000000000001" customHeight="1" x14ac:dyDescent="0.2">
      <c r="A82" s="159" t="s">
        <v>556</v>
      </c>
      <c r="B82" s="189" t="str">
        <f>IFERROR(INDEX('Annex 1 LV, HV and UMS charges'!$B$11:$B$42,MATCH($A82,'Annex 1 LV, HV and UMS charges'!$A$11:$A$42,0)),IF(INDEX('Annex 4 LDNO charges'!$B$11:$B$199,MATCH($A82,'Annex 4 LDNO charges'!$A$11:$A$199,0))=0,"",INDEX('Annex 4 LDNO charges'!$B$11:$B$199,MATCH($A82,'Annex 4 LDNO charges'!$A$11:$A$199,0))))</f>
        <v/>
      </c>
      <c r="C82" s="190" t="str">
        <f>IFERROR(INDEX('Annex 1 LV, HV and UMS charges'!$C$11:$C$42,MATCH($A82,'Annex 1 LV, HV and UMS charges'!$A$11:$A$42,0)),INDEX('Annex 4 LDNO charges'!$C$11:$C$199,MATCH($A82,'Annex 4 LDNO charges'!$A$11:$A$199,0)))</f>
        <v>0, 3, 4, 5-8</v>
      </c>
      <c r="D82" s="175"/>
      <c r="E82" s="207">
        <v>0</v>
      </c>
    </row>
    <row r="83" spans="1:5" ht="20.100000000000001" customHeight="1" x14ac:dyDescent="0.2">
      <c r="A83" s="159" t="s">
        <v>557</v>
      </c>
      <c r="B83" s="189" t="str">
        <f>IFERROR(INDEX('Annex 1 LV, HV and UMS charges'!$B$11:$B$42,MATCH($A83,'Annex 1 LV, HV and UMS charges'!$A$11:$A$42,0)),IF(INDEX('Annex 4 LDNO charges'!$B$11:$B$199,MATCH($A83,'Annex 4 LDNO charges'!$A$11:$A$199,0))=0,"",INDEX('Annex 4 LDNO charges'!$B$11:$B$199,MATCH($A83,'Annex 4 LDNO charges'!$A$11:$A$199,0))))</f>
        <v/>
      </c>
      <c r="C83" s="190" t="str">
        <f>IFERROR(INDEX('Annex 1 LV, HV and UMS charges'!$C$11:$C$42,MATCH($A83,'Annex 1 LV, HV and UMS charges'!$A$11:$A$42,0)),INDEX('Annex 4 LDNO charges'!$C$11:$C$199,MATCH($A83,'Annex 4 LDNO charges'!$A$11:$A$199,0)))</f>
        <v>0, 3, 4, 5-8</v>
      </c>
      <c r="D83" s="175"/>
      <c r="E83" s="207">
        <v>0</v>
      </c>
    </row>
    <row r="84" spans="1:5" ht="20.100000000000001" customHeight="1" x14ac:dyDescent="0.2">
      <c r="A84" s="159" t="s">
        <v>558</v>
      </c>
      <c r="B84" s="189" t="str">
        <f>IFERROR(INDEX('Annex 1 LV, HV and UMS charges'!$B$11:$B$42,MATCH($A84,'Annex 1 LV, HV and UMS charges'!$A$11:$A$42,0)),IF(INDEX('Annex 4 LDNO charges'!$B$11:$B$199,MATCH($A84,'Annex 4 LDNO charges'!$A$11:$A$199,0))=0,"",INDEX('Annex 4 LDNO charges'!$B$11:$B$199,MATCH($A84,'Annex 4 LDNO charges'!$A$11:$A$199,0))))</f>
        <v/>
      </c>
      <c r="C84" s="190" t="str">
        <f>IFERROR(INDEX('Annex 1 LV, HV and UMS charges'!$C$11:$C$42,MATCH($A84,'Annex 1 LV, HV and UMS charges'!$A$11:$A$42,0)),INDEX('Annex 4 LDNO charges'!$C$11:$C$199,MATCH($A84,'Annex 4 LDNO charges'!$A$11:$A$199,0)))</f>
        <v>0, 3, 4, 5-8</v>
      </c>
      <c r="D84" s="175"/>
      <c r="E84" s="207">
        <v>0</v>
      </c>
    </row>
    <row r="85" spans="1:5" ht="20.100000000000001" customHeight="1" x14ac:dyDescent="0.2">
      <c r="A85" s="159" t="s">
        <v>482</v>
      </c>
      <c r="B85" s="189" t="str">
        <f>IFERROR(INDEX('Annex 1 LV, HV and UMS charges'!$B$11:$B$42,MATCH($A85,'Annex 1 LV, HV and UMS charges'!$A$11:$A$42,0)),IF(INDEX('Annex 4 LDNO charges'!$B$11:$B$199,MATCH($A85,'Annex 4 LDNO charges'!$A$11:$A$199,0))=0,"",INDEX('Annex 4 LDNO charges'!$B$11:$B$199,MATCH($A85,'Annex 4 LDNO charges'!$A$11:$A$199,0))))</f>
        <v/>
      </c>
      <c r="C85" s="190">
        <f>IFERROR(INDEX('Annex 1 LV, HV and UMS charges'!$C$11:$C$42,MATCH($A85,'Annex 1 LV, HV and UMS charges'!$A$11:$A$42,0)),INDEX('Annex 4 LDNO charges'!$C$11:$C$199,MATCH($A85,'Annex 4 LDNO charges'!$A$11:$A$199,0)))</f>
        <v>0</v>
      </c>
      <c r="D85" s="175"/>
      <c r="E85" s="207">
        <v>0</v>
      </c>
    </row>
    <row r="86" spans="1:5" ht="20.100000000000001" customHeight="1" x14ac:dyDescent="0.2">
      <c r="A86" s="159" t="s">
        <v>483</v>
      </c>
      <c r="B86" s="189" t="str">
        <f>IFERROR(INDEX('Annex 1 LV, HV and UMS charges'!$B$11:$B$42,MATCH($A86,'Annex 1 LV, HV and UMS charges'!$A$11:$A$42,0)),IF(INDEX('Annex 4 LDNO charges'!$B$11:$B$199,MATCH($A86,'Annex 4 LDNO charges'!$A$11:$A$199,0))=0,"",INDEX('Annex 4 LDNO charges'!$B$11:$B$199,MATCH($A86,'Annex 4 LDNO charges'!$A$11:$A$199,0))))</f>
        <v/>
      </c>
      <c r="C86" s="190">
        <f>IFERROR(INDEX('Annex 1 LV, HV and UMS charges'!$C$11:$C$42,MATCH($A86,'Annex 1 LV, HV and UMS charges'!$A$11:$A$42,0)),INDEX('Annex 4 LDNO charges'!$C$11:$C$199,MATCH($A86,'Annex 4 LDNO charges'!$A$11:$A$199,0)))</f>
        <v>0</v>
      </c>
      <c r="D86" s="175"/>
      <c r="E86" s="207">
        <v>0</v>
      </c>
    </row>
    <row r="87" spans="1:5" ht="20.100000000000001" customHeight="1" x14ac:dyDescent="0.2">
      <c r="A87" s="159" t="s">
        <v>484</v>
      </c>
      <c r="B87" s="189" t="str">
        <f>IFERROR(INDEX('Annex 1 LV, HV and UMS charges'!$B$11:$B$42,MATCH($A87,'Annex 1 LV, HV and UMS charges'!$A$11:$A$42,0)),IF(INDEX('Annex 4 LDNO charges'!$B$11:$B$199,MATCH($A87,'Annex 4 LDNO charges'!$A$11:$A$199,0))=0,"",INDEX('Annex 4 LDNO charges'!$B$11:$B$199,MATCH($A87,'Annex 4 LDNO charges'!$A$11:$A$199,0))))</f>
        <v/>
      </c>
      <c r="C87" s="190">
        <f>IFERROR(INDEX('Annex 1 LV, HV and UMS charges'!$C$11:$C$42,MATCH($A87,'Annex 1 LV, HV and UMS charges'!$A$11:$A$42,0)),INDEX('Annex 4 LDNO charges'!$C$11:$C$199,MATCH($A87,'Annex 4 LDNO charges'!$A$11:$A$199,0)))</f>
        <v>0</v>
      </c>
      <c r="D87" s="175"/>
      <c r="E87" s="207">
        <v>0</v>
      </c>
    </row>
    <row r="88" spans="1:5" ht="20.100000000000001" customHeight="1" x14ac:dyDescent="0.2">
      <c r="A88" s="159" t="s">
        <v>485</v>
      </c>
      <c r="B88" s="189" t="str">
        <f>IFERROR(INDEX('Annex 1 LV, HV and UMS charges'!$B$11:$B$42,MATCH($A88,'Annex 1 LV, HV and UMS charges'!$A$11:$A$42,0)),IF(INDEX('Annex 4 LDNO charges'!$B$11:$B$199,MATCH($A88,'Annex 4 LDNO charges'!$A$11:$A$199,0))=0,"",INDEX('Annex 4 LDNO charges'!$B$11:$B$199,MATCH($A88,'Annex 4 LDNO charges'!$A$11:$A$199,0))))</f>
        <v/>
      </c>
      <c r="C88" s="190">
        <f>IFERROR(INDEX('Annex 1 LV, HV and UMS charges'!$C$11:$C$42,MATCH($A88,'Annex 1 LV, HV and UMS charges'!$A$11:$A$42,0)),INDEX('Annex 4 LDNO charges'!$C$11:$C$199,MATCH($A88,'Annex 4 LDNO charges'!$A$11:$A$199,0)))</f>
        <v>0</v>
      </c>
      <c r="D88" s="175"/>
      <c r="E88" s="207">
        <v>0</v>
      </c>
    </row>
    <row r="89" spans="1:5" ht="20.100000000000001" customHeight="1" x14ac:dyDescent="0.2">
      <c r="A89" s="159" t="s">
        <v>486</v>
      </c>
      <c r="B89" s="189" t="str">
        <f>IFERROR(INDEX('Annex 1 LV, HV and UMS charges'!$B$11:$B$42,MATCH($A89,'Annex 1 LV, HV and UMS charges'!$A$11:$A$42,0)),IF(INDEX('Annex 4 LDNO charges'!$B$11:$B$199,MATCH($A89,'Annex 4 LDNO charges'!$A$11:$A$199,0))=0,"",INDEX('Annex 4 LDNO charges'!$B$11:$B$199,MATCH($A89,'Annex 4 LDNO charges'!$A$11:$A$199,0))))</f>
        <v/>
      </c>
      <c r="C89" s="190">
        <f>IFERROR(INDEX('Annex 1 LV, HV and UMS charges'!$C$11:$C$42,MATCH($A89,'Annex 1 LV, HV and UMS charges'!$A$11:$A$42,0)),INDEX('Annex 4 LDNO charges'!$C$11:$C$199,MATCH($A89,'Annex 4 LDNO charges'!$A$11:$A$199,0)))</f>
        <v>0</v>
      </c>
      <c r="D89" s="175"/>
      <c r="E89" s="207">
        <v>0</v>
      </c>
    </row>
    <row r="90" spans="1:5" ht="20.100000000000001" customHeight="1" x14ac:dyDescent="0.2">
      <c r="A90" s="159" t="s">
        <v>487</v>
      </c>
      <c r="B90" s="189" t="str">
        <f>IFERROR(INDEX('Annex 1 LV, HV and UMS charges'!$B$11:$B$42,MATCH($A90,'Annex 1 LV, HV and UMS charges'!$A$11:$A$42,0)),IF(INDEX('Annex 4 LDNO charges'!$B$11:$B$199,MATCH($A90,'Annex 4 LDNO charges'!$A$11:$A$199,0))=0,"",INDEX('Annex 4 LDNO charges'!$B$11:$B$199,MATCH($A90,'Annex 4 LDNO charges'!$A$11:$A$199,0))))</f>
        <v/>
      </c>
      <c r="C90" s="190">
        <f>IFERROR(INDEX('Annex 1 LV, HV and UMS charges'!$C$11:$C$42,MATCH($A90,'Annex 1 LV, HV and UMS charges'!$A$11:$A$42,0)),INDEX('Annex 4 LDNO charges'!$C$11:$C$199,MATCH($A90,'Annex 4 LDNO charges'!$A$11:$A$199,0)))</f>
        <v>0</v>
      </c>
      <c r="D90" s="175"/>
      <c r="E90" s="207">
        <v>0</v>
      </c>
    </row>
    <row r="91" spans="1:5" ht="20.100000000000001" customHeight="1" x14ac:dyDescent="0.2">
      <c r="A91" s="159" t="s">
        <v>488</v>
      </c>
      <c r="B91" s="189" t="str">
        <f>IFERROR(INDEX('Annex 1 LV, HV and UMS charges'!$B$11:$B$42,MATCH($A91,'Annex 1 LV, HV and UMS charges'!$A$11:$A$42,0)),IF(INDEX('Annex 4 LDNO charges'!$B$11:$B$199,MATCH($A91,'Annex 4 LDNO charges'!$A$11:$A$199,0))=0,"",INDEX('Annex 4 LDNO charges'!$B$11:$B$199,MATCH($A91,'Annex 4 LDNO charges'!$A$11:$A$199,0))))</f>
        <v/>
      </c>
      <c r="C91" s="190">
        <f>IFERROR(INDEX('Annex 1 LV, HV and UMS charges'!$C$11:$C$42,MATCH($A91,'Annex 1 LV, HV and UMS charges'!$A$11:$A$42,0)),INDEX('Annex 4 LDNO charges'!$C$11:$C$199,MATCH($A91,'Annex 4 LDNO charges'!$A$11:$A$199,0)))</f>
        <v>0</v>
      </c>
      <c r="D91" s="175"/>
      <c r="E91" s="207">
        <v>0</v>
      </c>
    </row>
    <row r="92" spans="1:5" ht="20.100000000000001" customHeight="1" x14ac:dyDescent="0.2">
      <c r="A92" s="159" t="s">
        <v>489</v>
      </c>
      <c r="B92" s="189" t="str">
        <f>IFERROR(INDEX('Annex 1 LV, HV and UMS charges'!$B$11:$B$42,MATCH($A92,'Annex 1 LV, HV and UMS charges'!$A$11:$A$42,0)),IF(INDEX('Annex 4 LDNO charges'!$B$11:$B$199,MATCH($A92,'Annex 4 LDNO charges'!$A$11:$A$199,0))=0,"",INDEX('Annex 4 LDNO charges'!$B$11:$B$199,MATCH($A92,'Annex 4 LDNO charges'!$A$11:$A$199,0))))</f>
        <v/>
      </c>
      <c r="C92" s="190">
        <f>IFERROR(INDEX('Annex 1 LV, HV and UMS charges'!$C$11:$C$42,MATCH($A92,'Annex 1 LV, HV and UMS charges'!$A$11:$A$42,0)),INDEX('Annex 4 LDNO charges'!$C$11:$C$199,MATCH($A92,'Annex 4 LDNO charges'!$A$11:$A$199,0)))</f>
        <v>0</v>
      </c>
      <c r="D92" s="175"/>
      <c r="E92" s="207">
        <v>0</v>
      </c>
    </row>
    <row r="93" spans="1:5" ht="20.100000000000001" customHeight="1" x14ac:dyDescent="0.2">
      <c r="A93" s="159" t="s">
        <v>490</v>
      </c>
      <c r="B93" s="189" t="str">
        <f>IFERROR(INDEX('Annex 1 LV, HV and UMS charges'!$B$11:$B$42,MATCH($A93,'Annex 1 LV, HV and UMS charges'!$A$11:$A$42,0)),IF(INDEX('Annex 4 LDNO charges'!$B$11:$B$199,MATCH($A93,'Annex 4 LDNO charges'!$A$11:$A$199,0))=0,"",INDEX('Annex 4 LDNO charges'!$B$11:$B$199,MATCH($A93,'Annex 4 LDNO charges'!$A$11:$A$199,0))))</f>
        <v/>
      </c>
      <c r="C93" s="190">
        <f>IFERROR(INDEX('Annex 1 LV, HV and UMS charges'!$C$11:$C$42,MATCH($A93,'Annex 1 LV, HV and UMS charges'!$A$11:$A$42,0)),INDEX('Annex 4 LDNO charges'!$C$11:$C$199,MATCH($A93,'Annex 4 LDNO charges'!$A$11:$A$199,0)))</f>
        <v>0</v>
      </c>
      <c r="D93" s="175"/>
      <c r="E93" s="207">
        <v>0</v>
      </c>
    </row>
    <row r="94" spans="1:5" ht="20.100000000000001" customHeight="1" x14ac:dyDescent="0.2">
      <c r="A94" s="159" t="s">
        <v>491</v>
      </c>
      <c r="B94" s="189" t="str">
        <f>IFERROR(INDEX('Annex 1 LV, HV and UMS charges'!$B$11:$B$42,MATCH($A94,'Annex 1 LV, HV and UMS charges'!$A$11:$A$42,0)),IF(INDEX('Annex 4 LDNO charges'!$B$11:$B$199,MATCH($A94,'Annex 4 LDNO charges'!$A$11:$A$199,0))=0,"",INDEX('Annex 4 LDNO charges'!$B$11:$B$199,MATCH($A94,'Annex 4 LDNO charges'!$A$11:$A$199,0))))</f>
        <v/>
      </c>
      <c r="C94" s="190">
        <f>IFERROR(INDEX('Annex 1 LV, HV and UMS charges'!$C$11:$C$42,MATCH($A94,'Annex 1 LV, HV and UMS charges'!$A$11:$A$42,0)),INDEX('Annex 4 LDNO charges'!$C$11:$C$199,MATCH($A94,'Annex 4 LDNO charges'!$A$11:$A$199,0)))</f>
        <v>0</v>
      </c>
      <c r="D94" s="175"/>
      <c r="E94" s="207">
        <v>0</v>
      </c>
    </row>
    <row r="95" spans="1:5" ht="20.100000000000001" customHeight="1" x14ac:dyDescent="0.2">
      <c r="A95" s="159" t="s">
        <v>492</v>
      </c>
      <c r="B95" s="189" t="str">
        <f>IFERROR(INDEX('Annex 1 LV, HV and UMS charges'!$B$11:$B$42,MATCH($A95,'Annex 1 LV, HV and UMS charges'!$A$11:$A$42,0)),IF(INDEX('Annex 4 LDNO charges'!$B$11:$B$199,MATCH($A95,'Annex 4 LDNO charges'!$A$11:$A$199,0))=0,"",INDEX('Annex 4 LDNO charges'!$B$11:$B$199,MATCH($A95,'Annex 4 LDNO charges'!$A$11:$A$199,0))))</f>
        <v/>
      </c>
      <c r="C95" s="190">
        <f>IFERROR(INDEX('Annex 1 LV, HV and UMS charges'!$C$11:$C$42,MATCH($A95,'Annex 1 LV, HV and UMS charges'!$A$11:$A$42,0)),INDEX('Annex 4 LDNO charges'!$C$11:$C$199,MATCH($A95,'Annex 4 LDNO charges'!$A$11:$A$199,0)))</f>
        <v>0</v>
      </c>
      <c r="D95" s="175"/>
      <c r="E95" s="207">
        <v>0</v>
      </c>
    </row>
    <row r="96" spans="1:5" ht="20.100000000000001" customHeight="1" x14ac:dyDescent="0.2">
      <c r="A96" s="159" t="s">
        <v>493</v>
      </c>
      <c r="B96" s="189" t="str">
        <f>IFERROR(INDEX('Annex 1 LV, HV and UMS charges'!$B$11:$B$42,MATCH($A96,'Annex 1 LV, HV and UMS charges'!$A$11:$A$42,0)),IF(INDEX('Annex 4 LDNO charges'!$B$11:$B$199,MATCH($A96,'Annex 4 LDNO charges'!$A$11:$A$199,0))=0,"",INDEX('Annex 4 LDNO charges'!$B$11:$B$199,MATCH($A96,'Annex 4 LDNO charges'!$A$11:$A$199,0))))</f>
        <v/>
      </c>
      <c r="C96" s="190">
        <f>IFERROR(INDEX('Annex 1 LV, HV and UMS charges'!$C$11:$C$42,MATCH($A96,'Annex 1 LV, HV and UMS charges'!$A$11:$A$42,0)),INDEX('Annex 4 LDNO charges'!$C$11:$C$199,MATCH($A96,'Annex 4 LDNO charges'!$A$11:$A$199,0)))</f>
        <v>0</v>
      </c>
      <c r="D96" s="175"/>
      <c r="E96" s="207">
        <v>0</v>
      </c>
    </row>
    <row r="97" spans="1:5" ht="20.100000000000001" customHeight="1" x14ac:dyDescent="0.2">
      <c r="A97" s="159" t="s">
        <v>494</v>
      </c>
      <c r="B97" s="189" t="str">
        <f>IFERROR(INDEX('Annex 1 LV, HV and UMS charges'!$B$11:$B$42,MATCH($A97,'Annex 1 LV, HV and UMS charges'!$A$11:$A$42,0)),IF(INDEX('Annex 4 LDNO charges'!$B$11:$B$199,MATCH($A97,'Annex 4 LDNO charges'!$A$11:$A$199,0))=0,"",INDEX('Annex 4 LDNO charges'!$B$11:$B$199,MATCH($A97,'Annex 4 LDNO charges'!$A$11:$A$199,0))))</f>
        <v/>
      </c>
      <c r="C97" s="190">
        <f>IFERROR(INDEX('Annex 1 LV, HV and UMS charges'!$C$11:$C$42,MATCH($A97,'Annex 1 LV, HV and UMS charges'!$A$11:$A$42,0)),INDEX('Annex 4 LDNO charges'!$C$11:$C$199,MATCH($A97,'Annex 4 LDNO charges'!$A$11:$A$199,0)))</f>
        <v>0</v>
      </c>
      <c r="D97" s="175"/>
      <c r="E97" s="207">
        <v>0</v>
      </c>
    </row>
    <row r="98" spans="1:5" ht="20.100000000000001" customHeight="1" x14ac:dyDescent="0.2">
      <c r="A98" s="159" t="s">
        <v>495</v>
      </c>
      <c r="B98" s="189" t="str">
        <f>IFERROR(INDEX('Annex 1 LV, HV and UMS charges'!$B$11:$B$42,MATCH($A98,'Annex 1 LV, HV and UMS charges'!$A$11:$A$42,0)),IF(INDEX('Annex 4 LDNO charges'!$B$11:$B$199,MATCH($A98,'Annex 4 LDNO charges'!$A$11:$A$199,0))=0,"",INDEX('Annex 4 LDNO charges'!$B$11:$B$199,MATCH($A98,'Annex 4 LDNO charges'!$A$11:$A$199,0))))</f>
        <v/>
      </c>
      <c r="C98" s="190">
        <f>IFERROR(INDEX('Annex 1 LV, HV and UMS charges'!$C$11:$C$42,MATCH($A98,'Annex 1 LV, HV and UMS charges'!$A$11:$A$42,0)),INDEX('Annex 4 LDNO charges'!$C$11:$C$199,MATCH($A98,'Annex 4 LDNO charges'!$A$11:$A$199,0)))</f>
        <v>0</v>
      </c>
      <c r="D98" s="175"/>
      <c r="E98" s="207">
        <v>0</v>
      </c>
    </row>
    <row r="99" spans="1:5" ht="20.100000000000001" customHeight="1" x14ac:dyDescent="0.2">
      <c r="A99" s="159" t="s">
        <v>496</v>
      </c>
      <c r="B99" s="189" t="str">
        <f>IFERROR(INDEX('Annex 1 LV, HV and UMS charges'!$B$11:$B$42,MATCH($A99,'Annex 1 LV, HV and UMS charges'!$A$11:$A$42,0)),IF(INDEX('Annex 4 LDNO charges'!$B$11:$B$199,MATCH($A99,'Annex 4 LDNO charges'!$A$11:$A$199,0))=0,"",INDEX('Annex 4 LDNO charges'!$B$11:$B$199,MATCH($A99,'Annex 4 LDNO charges'!$A$11:$A$199,0))))</f>
        <v/>
      </c>
      <c r="C99" s="190">
        <f>IFERROR(INDEX('Annex 1 LV, HV and UMS charges'!$C$11:$C$42,MATCH($A99,'Annex 1 LV, HV and UMS charges'!$A$11:$A$42,0)),INDEX('Annex 4 LDNO charges'!$C$11:$C$199,MATCH($A99,'Annex 4 LDNO charges'!$A$11:$A$199,0)))</f>
        <v>0</v>
      </c>
      <c r="D99" s="175"/>
      <c r="E99" s="207">
        <v>0</v>
      </c>
    </row>
    <row r="100" spans="1:5" ht="20.100000000000001" customHeight="1" x14ac:dyDescent="0.2">
      <c r="A100" s="159" t="s">
        <v>559</v>
      </c>
      <c r="B100" s="189" t="str">
        <f>IFERROR(INDEX('Annex 1 LV, HV and UMS charges'!$B$11:$B$42,MATCH($A100,'Annex 1 LV, HV and UMS charges'!$A$11:$A$42,0)),IF(INDEX('Annex 4 LDNO charges'!$B$11:$B$199,MATCH($A100,'Annex 4 LDNO charges'!$A$11:$A$199,0))=0,"",INDEX('Annex 4 LDNO charges'!$B$11:$B$199,MATCH($A100,'Annex 4 LDNO charges'!$A$11:$A$199,0))))</f>
        <v/>
      </c>
      <c r="C100" s="190" t="str">
        <f>IFERROR(INDEX('Annex 1 LV, HV and UMS charges'!$C$11:$C$42,MATCH($A100,'Annex 1 LV, HV and UMS charges'!$A$11:$A$42,0)),INDEX('Annex 4 LDNO charges'!$C$11:$C$199,MATCH($A100,'Annex 4 LDNO charges'!$A$11:$A$199,0)))</f>
        <v>0, 1, 2</v>
      </c>
      <c r="D100" s="207">
        <v>0</v>
      </c>
      <c r="E100" s="207">
        <v>0</v>
      </c>
    </row>
    <row r="101" spans="1:5" ht="20.100000000000001" customHeight="1" x14ac:dyDescent="0.2">
      <c r="A101" s="159" t="s">
        <v>560</v>
      </c>
      <c r="B101" s="189" t="str">
        <f>IFERROR(INDEX('Annex 1 LV, HV and UMS charges'!$B$11:$B$42,MATCH($A101,'Annex 1 LV, HV and UMS charges'!$A$11:$A$42,0)),IF(INDEX('Annex 4 LDNO charges'!$B$11:$B$199,MATCH($A101,'Annex 4 LDNO charges'!$A$11:$A$199,0))=0,"",INDEX('Annex 4 LDNO charges'!$B$11:$B$199,MATCH($A101,'Annex 4 LDNO charges'!$A$11:$A$199,0))))</f>
        <v/>
      </c>
      <c r="C101" s="190" t="str">
        <f>IFERROR(INDEX('Annex 1 LV, HV and UMS charges'!$C$11:$C$42,MATCH($A101,'Annex 1 LV, HV and UMS charges'!$A$11:$A$42,0)),INDEX('Annex 4 LDNO charges'!$C$11:$C$199,MATCH($A101,'Annex 4 LDNO charges'!$A$11:$A$199,0)))</f>
        <v>0, 3, 4, 5-8</v>
      </c>
      <c r="D101" s="175"/>
      <c r="E101" s="207">
        <v>0</v>
      </c>
    </row>
    <row r="102" spans="1:5" ht="20.100000000000001" customHeight="1" x14ac:dyDescent="0.2">
      <c r="A102" s="159" t="s">
        <v>561</v>
      </c>
      <c r="B102" s="189" t="str">
        <f>IFERROR(INDEX('Annex 1 LV, HV and UMS charges'!$B$11:$B$42,MATCH($A102,'Annex 1 LV, HV and UMS charges'!$A$11:$A$42,0)),IF(INDEX('Annex 4 LDNO charges'!$B$11:$B$199,MATCH($A102,'Annex 4 LDNO charges'!$A$11:$A$199,0))=0,"",INDEX('Annex 4 LDNO charges'!$B$11:$B$199,MATCH($A102,'Annex 4 LDNO charges'!$A$11:$A$199,0))))</f>
        <v/>
      </c>
      <c r="C102" s="190" t="str">
        <f>IFERROR(INDEX('Annex 1 LV, HV and UMS charges'!$C$11:$C$42,MATCH($A102,'Annex 1 LV, HV and UMS charges'!$A$11:$A$42,0)),INDEX('Annex 4 LDNO charges'!$C$11:$C$199,MATCH($A102,'Annex 4 LDNO charges'!$A$11:$A$199,0)))</f>
        <v>0, 3, 4, 5-8</v>
      </c>
      <c r="D102" s="175"/>
      <c r="E102" s="207">
        <v>0</v>
      </c>
    </row>
    <row r="103" spans="1:5" ht="20.100000000000001" customHeight="1" x14ac:dyDescent="0.2">
      <c r="A103" s="159" t="s">
        <v>562</v>
      </c>
      <c r="B103" s="189" t="str">
        <f>IFERROR(INDEX('Annex 1 LV, HV and UMS charges'!$B$11:$B$42,MATCH($A103,'Annex 1 LV, HV and UMS charges'!$A$11:$A$42,0)),IF(INDEX('Annex 4 LDNO charges'!$B$11:$B$199,MATCH($A103,'Annex 4 LDNO charges'!$A$11:$A$199,0))=0,"",INDEX('Annex 4 LDNO charges'!$B$11:$B$199,MATCH($A103,'Annex 4 LDNO charges'!$A$11:$A$199,0))))</f>
        <v/>
      </c>
      <c r="C103" s="190" t="str">
        <f>IFERROR(INDEX('Annex 1 LV, HV and UMS charges'!$C$11:$C$42,MATCH($A103,'Annex 1 LV, HV and UMS charges'!$A$11:$A$42,0)),INDEX('Annex 4 LDNO charges'!$C$11:$C$199,MATCH($A103,'Annex 4 LDNO charges'!$A$11:$A$199,0)))</f>
        <v>0, 3, 4, 5-8</v>
      </c>
      <c r="D103" s="175"/>
      <c r="E103" s="207">
        <v>0</v>
      </c>
    </row>
    <row r="104" spans="1:5" ht="20.100000000000001" customHeight="1" x14ac:dyDescent="0.2">
      <c r="A104" s="159" t="s">
        <v>563</v>
      </c>
      <c r="B104" s="189" t="str">
        <f>IFERROR(INDEX('Annex 1 LV, HV and UMS charges'!$B$11:$B$42,MATCH($A104,'Annex 1 LV, HV and UMS charges'!$A$11:$A$42,0)),IF(INDEX('Annex 4 LDNO charges'!$B$11:$B$199,MATCH($A104,'Annex 4 LDNO charges'!$A$11:$A$199,0))=0,"",INDEX('Annex 4 LDNO charges'!$B$11:$B$199,MATCH($A104,'Annex 4 LDNO charges'!$A$11:$A$199,0))))</f>
        <v/>
      </c>
      <c r="C104" s="190" t="str">
        <f>IFERROR(INDEX('Annex 1 LV, HV and UMS charges'!$C$11:$C$42,MATCH($A104,'Annex 1 LV, HV and UMS charges'!$A$11:$A$42,0)),INDEX('Annex 4 LDNO charges'!$C$11:$C$199,MATCH($A104,'Annex 4 LDNO charges'!$A$11:$A$199,0)))</f>
        <v>0, 3, 4, 5-8</v>
      </c>
      <c r="D104" s="175"/>
      <c r="E104" s="207">
        <v>0</v>
      </c>
    </row>
    <row r="105" spans="1:5" ht="20.100000000000001" customHeight="1" x14ac:dyDescent="0.2">
      <c r="A105" s="159" t="s">
        <v>564</v>
      </c>
      <c r="B105" s="189" t="str">
        <f>IFERROR(INDEX('Annex 1 LV, HV and UMS charges'!$B$11:$B$42,MATCH($A105,'Annex 1 LV, HV and UMS charges'!$A$11:$A$42,0)),IF(INDEX('Annex 4 LDNO charges'!$B$11:$B$199,MATCH($A105,'Annex 4 LDNO charges'!$A$11:$A$199,0))=0,"",INDEX('Annex 4 LDNO charges'!$B$11:$B$199,MATCH($A105,'Annex 4 LDNO charges'!$A$11:$A$199,0))))</f>
        <v/>
      </c>
      <c r="C105" s="190" t="str">
        <f>IFERROR(INDEX('Annex 1 LV, HV and UMS charges'!$C$11:$C$42,MATCH($A105,'Annex 1 LV, HV and UMS charges'!$A$11:$A$42,0)),INDEX('Annex 4 LDNO charges'!$C$11:$C$199,MATCH($A105,'Annex 4 LDNO charges'!$A$11:$A$199,0)))</f>
        <v>0, 3, 4, 5-8</v>
      </c>
      <c r="D105" s="175"/>
      <c r="E105" s="207">
        <v>0</v>
      </c>
    </row>
    <row r="106" spans="1:5" ht="20.100000000000001" customHeight="1" x14ac:dyDescent="0.2">
      <c r="A106" s="159" t="s">
        <v>467</v>
      </c>
      <c r="B106" s="189" t="str">
        <f>IFERROR(INDEX('Annex 1 LV, HV and UMS charges'!$B$11:$B$42,MATCH($A106,'Annex 1 LV, HV and UMS charges'!$A$11:$A$42,0)),IF(INDEX('Annex 4 LDNO charges'!$B$11:$B$199,MATCH($A106,'Annex 4 LDNO charges'!$A$11:$A$199,0))=0,"",INDEX('Annex 4 LDNO charges'!$B$11:$B$199,MATCH($A106,'Annex 4 LDNO charges'!$A$11:$A$199,0))))</f>
        <v/>
      </c>
      <c r="C106" s="190">
        <f>IFERROR(INDEX('Annex 1 LV, HV and UMS charges'!$C$11:$C$42,MATCH($A106,'Annex 1 LV, HV and UMS charges'!$A$11:$A$42,0)),INDEX('Annex 4 LDNO charges'!$C$11:$C$199,MATCH($A106,'Annex 4 LDNO charges'!$A$11:$A$199,0)))</f>
        <v>0</v>
      </c>
      <c r="D106" s="175"/>
      <c r="E106" s="207">
        <v>0</v>
      </c>
    </row>
    <row r="107" spans="1:5" ht="20.100000000000001" customHeight="1" x14ac:dyDescent="0.2">
      <c r="A107" s="159" t="s">
        <v>468</v>
      </c>
      <c r="B107" s="189" t="str">
        <f>IFERROR(INDEX('Annex 1 LV, HV and UMS charges'!$B$11:$B$42,MATCH($A107,'Annex 1 LV, HV and UMS charges'!$A$11:$A$42,0)),IF(INDEX('Annex 4 LDNO charges'!$B$11:$B$199,MATCH($A107,'Annex 4 LDNO charges'!$A$11:$A$199,0))=0,"",INDEX('Annex 4 LDNO charges'!$B$11:$B$199,MATCH($A107,'Annex 4 LDNO charges'!$A$11:$A$199,0))))</f>
        <v/>
      </c>
      <c r="C107" s="190">
        <f>IFERROR(INDEX('Annex 1 LV, HV and UMS charges'!$C$11:$C$42,MATCH($A107,'Annex 1 LV, HV and UMS charges'!$A$11:$A$42,0)),INDEX('Annex 4 LDNO charges'!$C$11:$C$199,MATCH($A107,'Annex 4 LDNO charges'!$A$11:$A$199,0)))</f>
        <v>0</v>
      </c>
      <c r="D107" s="175"/>
      <c r="E107" s="207">
        <v>0</v>
      </c>
    </row>
    <row r="108" spans="1:5" ht="20.100000000000001" customHeight="1" x14ac:dyDescent="0.2">
      <c r="A108" s="159" t="s">
        <v>469</v>
      </c>
      <c r="B108" s="189" t="str">
        <f>IFERROR(INDEX('Annex 1 LV, HV and UMS charges'!$B$11:$B$42,MATCH($A108,'Annex 1 LV, HV and UMS charges'!$A$11:$A$42,0)),IF(INDEX('Annex 4 LDNO charges'!$B$11:$B$199,MATCH($A108,'Annex 4 LDNO charges'!$A$11:$A$199,0))=0,"",INDEX('Annex 4 LDNO charges'!$B$11:$B$199,MATCH($A108,'Annex 4 LDNO charges'!$A$11:$A$199,0))))</f>
        <v/>
      </c>
      <c r="C108" s="190">
        <f>IFERROR(INDEX('Annex 1 LV, HV and UMS charges'!$C$11:$C$42,MATCH($A108,'Annex 1 LV, HV and UMS charges'!$A$11:$A$42,0)),INDEX('Annex 4 LDNO charges'!$C$11:$C$199,MATCH($A108,'Annex 4 LDNO charges'!$A$11:$A$199,0)))</f>
        <v>0</v>
      </c>
      <c r="D108" s="175"/>
      <c r="E108" s="207">
        <v>0</v>
      </c>
    </row>
    <row r="109" spans="1:5" ht="20.100000000000001" customHeight="1" x14ac:dyDescent="0.2">
      <c r="A109" s="159" t="s">
        <v>470</v>
      </c>
      <c r="B109" s="189" t="str">
        <f>IFERROR(INDEX('Annex 1 LV, HV and UMS charges'!$B$11:$B$42,MATCH($A109,'Annex 1 LV, HV and UMS charges'!$A$11:$A$42,0)),IF(INDEX('Annex 4 LDNO charges'!$B$11:$B$199,MATCH($A109,'Annex 4 LDNO charges'!$A$11:$A$199,0))=0,"",INDEX('Annex 4 LDNO charges'!$B$11:$B$199,MATCH($A109,'Annex 4 LDNO charges'!$A$11:$A$199,0))))</f>
        <v/>
      </c>
      <c r="C109" s="190">
        <f>IFERROR(INDEX('Annex 1 LV, HV and UMS charges'!$C$11:$C$42,MATCH($A109,'Annex 1 LV, HV and UMS charges'!$A$11:$A$42,0)),INDEX('Annex 4 LDNO charges'!$C$11:$C$199,MATCH($A109,'Annex 4 LDNO charges'!$A$11:$A$199,0)))</f>
        <v>0</v>
      </c>
      <c r="D109" s="175"/>
      <c r="E109" s="207">
        <v>0</v>
      </c>
    </row>
    <row r="110" spans="1:5" ht="20.100000000000001" customHeight="1" x14ac:dyDescent="0.2">
      <c r="A110" s="159" t="s">
        <v>471</v>
      </c>
      <c r="B110" s="189" t="str">
        <f>IFERROR(INDEX('Annex 1 LV, HV and UMS charges'!$B$11:$B$42,MATCH($A110,'Annex 1 LV, HV and UMS charges'!$A$11:$A$42,0)),IF(INDEX('Annex 4 LDNO charges'!$B$11:$B$199,MATCH($A110,'Annex 4 LDNO charges'!$A$11:$A$199,0))=0,"",INDEX('Annex 4 LDNO charges'!$B$11:$B$199,MATCH($A110,'Annex 4 LDNO charges'!$A$11:$A$199,0))))</f>
        <v/>
      </c>
      <c r="C110" s="190">
        <f>IFERROR(INDEX('Annex 1 LV, HV and UMS charges'!$C$11:$C$42,MATCH($A110,'Annex 1 LV, HV and UMS charges'!$A$11:$A$42,0)),INDEX('Annex 4 LDNO charges'!$C$11:$C$199,MATCH($A110,'Annex 4 LDNO charges'!$A$11:$A$199,0)))</f>
        <v>0</v>
      </c>
      <c r="D110" s="175"/>
      <c r="E110" s="207">
        <v>0</v>
      </c>
    </row>
    <row r="111" spans="1:5" ht="20.100000000000001" customHeight="1" x14ac:dyDescent="0.2">
      <c r="A111" s="159" t="s">
        <v>472</v>
      </c>
      <c r="B111" s="189" t="str">
        <f>IFERROR(INDEX('Annex 1 LV, HV and UMS charges'!$B$11:$B$42,MATCH($A111,'Annex 1 LV, HV and UMS charges'!$A$11:$A$42,0)),IF(INDEX('Annex 4 LDNO charges'!$B$11:$B$199,MATCH($A111,'Annex 4 LDNO charges'!$A$11:$A$199,0))=0,"",INDEX('Annex 4 LDNO charges'!$B$11:$B$199,MATCH($A111,'Annex 4 LDNO charges'!$A$11:$A$199,0))))</f>
        <v/>
      </c>
      <c r="C111" s="190">
        <f>IFERROR(INDEX('Annex 1 LV, HV and UMS charges'!$C$11:$C$42,MATCH($A111,'Annex 1 LV, HV and UMS charges'!$A$11:$A$42,0)),INDEX('Annex 4 LDNO charges'!$C$11:$C$199,MATCH($A111,'Annex 4 LDNO charges'!$A$11:$A$199,0)))</f>
        <v>0</v>
      </c>
      <c r="D111" s="175"/>
      <c r="E111" s="207">
        <v>0</v>
      </c>
    </row>
    <row r="112" spans="1:5" ht="20.100000000000001" customHeight="1" x14ac:dyDescent="0.2">
      <c r="A112" s="159" t="s">
        <v>473</v>
      </c>
      <c r="B112" s="189" t="str">
        <f>IFERROR(INDEX('Annex 1 LV, HV and UMS charges'!$B$11:$B$42,MATCH($A112,'Annex 1 LV, HV and UMS charges'!$A$11:$A$42,0)),IF(INDEX('Annex 4 LDNO charges'!$B$11:$B$199,MATCH($A112,'Annex 4 LDNO charges'!$A$11:$A$199,0))=0,"",INDEX('Annex 4 LDNO charges'!$B$11:$B$199,MATCH($A112,'Annex 4 LDNO charges'!$A$11:$A$199,0))))</f>
        <v/>
      </c>
      <c r="C112" s="190">
        <f>IFERROR(INDEX('Annex 1 LV, HV and UMS charges'!$C$11:$C$42,MATCH($A112,'Annex 1 LV, HV and UMS charges'!$A$11:$A$42,0)),INDEX('Annex 4 LDNO charges'!$C$11:$C$199,MATCH($A112,'Annex 4 LDNO charges'!$A$11:$A$199,0)))</f>
        <v>0</v>
      </c>
      <c r="D112" s="175"/>
      <c r="E112" s="207">
        <v>0</v>
      </c>
    </row>
    <row r="113" spans="1:5" ht="20.100000000000001" customHeight="1" x14ac:dyDescent="0.2">
      <c r="A113" s="159" t="s">
        <v>474</v>
      </c>
      <c r="B113" s="189" t="str">
        <f>IFERROR(INDEX('Annex 1 LV, HV and UMS charges'!$B$11:$B$42,MATCH($A113,'Annex 1 LV, HV and UMS charges'!$A$11:$A$42,0)),IF(INDEX('Annex 4 LDNO charges'!$B$11:$B$199,MATCH($A113,'Annex 4 LDNO charges'!$A$11:$A$199,0))=0,"",INDEX('Annex 4 LDNO charges'!$B$11:$B$199,MATCH($A113,'Annex 4 LDNO charges'!$A$11:$A$199,0))))</f>
        <v/>
      </c>
      <c r="C113" s="190">
        <f>IFERROR(INDEX('Annex 1 LV, HV and UMS charges'!$C$11:$C$42,MATCH($A113,'Annex 1 LV, HV and UMS charges'!$A$11:$A$42,0)),INDEX('Annex 4 LDNO charges'!$C$11:$C$199,MATCH($A113,'Annex 4 LDNO charges'!$A$11:$A$199,0)))</f>
        <v>0</v>
      </c>
      <c r="D113" s="175"/>
      <c r="E113" s="207">
        <v>0</v>
      </c>
    </row>
    <row r="114" spans="1:5" ht="20.100000000000001" customHeight="1" x14ac:dyDescent="0.2">
      <c r="A114" s="159" t="s">
        <v>475</v>
      </c>
      <c r="B114" s="189" t="str">
        <f>IFERROR(INDEX('Annex 1 LV, HV and UMS charges'!$B$11:$B$42,MATCH($A114,'Annex 1 LV, HV and UMS charges'!$A$11:$A$42,0)),IF(INDEX('Annex 4 LDNO charges'!$B$11:$B$199,MATCH($A114,'Annex 4 LDNO charges'!$A$11:$A$199,0))=0,"",INDEX('Annex 4 LDNO charges'!$B$11:$B$199,MATCH($A114,'Annex 4 LDNO charges'!$A$11:$A$199,0))))</f>
        <v/>
      </c>
      <c r="C114" s="190">
        <f>IFERROR(INDEX('Annex 1 LV, HV and UMS charges'!$C$11:$C$42,MATCH($A114,'Annex 1 LV, HV and UMS charges'!$A$11:$A$42,0)),INDEX('Annex 4 LDNO charges'!$C$11:$C$199,MATCH($A114,'Annex 4 LDNO charges'!$A$11:$A$199,0)))</f>
        <v>0</v>
      </c>
      <c r="D114" s="175"/>
      <c r="E114" s="207">
        <v>0</v>
      </c>
    </row>
    <row r="115" spans="1:5" ht="20.100000000000001" customHeight="1" x14ac:dyDescent="0.2">
      <c r="A115" s="159" t="s">
        <v>476</v>
      </c>
      <c r="B115" s="189" t="str">
        <f>IFERROR(INDEX('Annex 1 LV, HV and UMS charges'!$B$11:$B$42,MATCH($A115,'Annex 1 LV, HV and UMS charges'!$A$11:$A$42,0)),IF(INDEX('Annex 4 LDNO charges'!$B$11:$B$199,MATCH($A115,'Annex 4 LDNO charges'!$A$11:$A$199,0))=0,"",INDEX('Annex 4 LDNO charges'!$B$11:$B$199,MATCH($A115,'Annex 4 LDNO charges'!$A$11:$A$199,0))))</f>
        <v/>
      </c>
      <c r="C115" s="190">
        <f>IFERROR(INDEX('Annex 1 LV, HV and UMS charges'!$C$11:$C$42,MATCH($A115,'Annex 1 LV, HV and UMS charges'!$A$11:$A$42,0)),INDEX('Annex 4 LDNO charges'!$C$11:$C$199,MATCH($A115,'Annex 4 LDNO charges'!$A$11:$A$199,0)))</f>
        <v>0</v>
      </c>
      <c r="D115" s="175"/>
      <c r="E115" s="207">
        <v>0</v>
      </c>
    </row>
    <row r="116" spans="1:5" ht="20.100000000000001" customHeight="1" x14ac:dyDescent="0.2">
      <c r="A116" s="159" t="s">
        <v>477</v>
      </c>
      <c r="B116" s="189" t="str">
        <f>IFERROR(INDEX('Annex 1 LV, HV and UMS charges'!$B$11:$B$42,MATCH($A116,'Annex 1 LV, HV and UMS charges'!$A$11:$A$42,0)),IF(INDEX('Annex 4 LDNO charges'!$B$11:$B$199,MATCH($A116,'Annex 4 LDNO charges'!$A$11:$A$199,0))=0,"",INDEX('Annex 4 LDNO charges'!$B$11:$B$199,MATCH($A116,'Annex 4 LDNO charges'!$A$11:$A$199,0))))</f>
        <v/>
      </c>
      <c r="C116" s="190">
        <f>IFERROR(INDEX('Annex 1 LV, HV and UMS charges'!$C$11:$C$42,MATCH($A116,'Annex 1 LV, HV and UMS charges'!$A$11:$A$42,0)),INDEX('Annex 4 LDNO charges'!$C$11:$C$199,MATCH($A116,'Annex 4 LDNO charges'!$A$11:$A$199,0)))</f>
        <v>0</v>
      </c>
      <c r="D116" s="175"/>
      <c r="E116" s="207">
        <v>0</v>
      </c>
    </row>
    <row r="117" spans="1:5" ht="20.100000000000001" customHeight="1" x14ac:dyDescent="0.2">
      <c r="A117" s="159" t="s">
        <v>478</v>
      </c>
      <c r="B117" s="189" t="str">
        <f>IFERROR(INDEX('Annex 1 LV, HV and UMS charges'!$B$11:$B$42,MATCH($A117,'Annex 1 LV, HV and UMS charges'!$A$11:$A$42,0)),IF(INDEX('Annex 4 LDNO charges'!$B$11:$B$199,MATCH($A117,'Annex 4 LDNO charges'!$A$11:$A$199,0))=0,"",INDEX('Annex 4 LDNO charges'!$B$11:$B$199,MATCH($A117,'Annex 4 LDNO charges'!$A$11:$A$199,0))))</f>
        <v/>
      </c>
      <c r="C117" s="190">
        <f>IFERROR(INDEX('Annex 1 LV, HV and UMS charges'!$C$11:$C$42,MATCH($A117,'Annex 1 LV, HV and UMS charges'!$A$11:$A$42,0)),INDEX('Annex 4 LDNO charges'!$C$11:$C$199,MATCH($A117,'Annex 4 LDNO charges'!$A$11:$A$199,0)))</f>
        <v>0</v>
      </c>
      <c r="D117" s="175"/>
      <c r="E117" s="207">
        <v>0</v>
      </c>
    </row>
    <row r="118" spans="1:5" ht="20.100000000000001" customHeight="1" x14ac:dyDescent="0.2">
      <c r="A118" s="159" t="s">
        <v>479</v>
      </c>
      <c r="B118" s="189" t="str">
        <f>IFERROR(INDEX('Annex 1 LV, HV and UMS charges'!$B$11:$B$42,MATCH($A118,'Annex 1 LV, HV and UMS charges'!$A$11:$A$42,0)),IF(INDEX('Annex 4 LDNO charges'!$B$11:$B$199,MATCH($A118,'Annex 4 LDNO charges'!$A$11:$A$199,0))=0,"",INDEX('Annex 4 LDNO charges'!$B$11:$B$199,MATCH($A118,'Annex 4 LDNO charges'!$A$11:$A$199,0))))</f>
        <v/>
      </c>
      <c r="C118" s="190">
        <f>IFERROR(INDEX('Annex 1 LV, HV and UMS charges'!$C$11:$C$42,MATCH($A118,'Annex 1 LV, HV and UMS charges'!$A$11:$A$42,0)),INDEX('Annex 4 LDNO charges'!$C$11:$C$199,MATCH($A118,'Annex 4 LDNO charges'!$A$11:$A$199,0)))</f>
        <v>0</v>
      </c>
      <c r="D118" s="175"/>
      <c r="E118" s="207">
        <v>0</v>
      </c>
    </row>
    <row r="119" spans="1:5" ht="20.100000000000001" customHeight="1" x14ac:dyDescent="0.2">
      <c r="A119" s="159" t="s">
        <v>480</v>
      </c>
      <c r="B119" s="189" t="str">
        <f>IFERROR(INDEX('Annex 1 LV, HV and UMS charges'!$B$11:$B$42,MATCH($A119,'Annex 1 LV, HV and UMS charges'!$A$11:$A$42,0)),IF(INDEX('Annex 4 LDNO charges'!$B$11:$B$199,MATCH($A119,'Annex 4 LDNO charges'!$A$11:$A$199,0))=0,"",INDEX('Annex 4 LDNO charges'!$B$11:$B$199,MATCH($A119,'Annex 4 LDNO charges'!$A$11:$A$199,0))))</f>
        <v/>
      </c>
      <c r="C119" s="190">
        <f>IFERROR(INDEX('Annex 1 LV, HV and UMS charges'!$C$11:$C$42,MATCH($A119,'Annex 1 LV, HV and UMS charges'!$A$11:$A$42,0)),INDEX('Annex 4 LDNO charges'!$C$11:$C$199,MATCH($A119,'Annex 4 LDNO charges'!$A$11:$A$199,0)))</f>
        <v>0</v>
      </c>
      <c r="D119" s="175"/>
      <c r="E119" s="207">
        <v>0</v>
      </c>
    </row>
    <row r="120" spans="1:5" ht="20.100000000000001" customHeight="1" x14ac:dyDescent="0.2">
      <c r="A120" s="159" t="s">
        <v>481</v>
      </c>
      <c r="B120" s="189" t="str">
        <f>IFERROR(INDEX('Annex 1 LV, HV and UMS charges'!$B$11:$B$42,MATCH($A120,'Annex 1 LV, HV and UMS charges'!$A$11:$A$42,0)),IF(INDEX('Annex 4 LDNO charges'!$B$11:$B$199,MATCH($A120,'Annex 4 LDNO charges'!$A$11:$A$199,0))=0,"",INDEX('Annex 4 LDNO charges'!$B$11:$B$199,MATCH($A120,'Annex 4 LDNO charges'!$A$11:$A$199,0))))</f>
        <v/>
      </c>
      <c r="C120" s="190">
        <f>IFERROR(INDEX('Annex 1 LV, HV and UMS charges'!$C$11:$C$42,MATCH($A120,'Annex 1 LV, HV and UMS charges'!$A$11:$A$42,0)),INDEX('Annex 4 LDNO charges'!$C$11:$C$199,MATCH($A120,'Annex 4 LDNO charges'!$A$11:$A$199,0)))</f>
        <v>0</v>
      </c>
      <c r="D120" s="175"/>
      <c r="E120" s="207">
        <v>0</v>
      </c>
    </row>
    <row r="121" spans="1:5" ht="20.100000000000001" customHeight="1" x14ac:dyDescent="0.2">
      <c r="A121" s="159" t="s">
        <v>565</v>
      </c>
      <c r="B121" s="189" t="str">
        <f>IFERROR(INDEX('Annex 1 LV, HV and UMS charges'!$B$11:$B$42,MATCH($A121,'Annex 1 LV, HV and UMS charges'!$A$11:$A$42,0)),IF(INDEX('Annex 4 LDNO charges'!$B$11:$B$199,MATCH($A121,'Annex 4 LDNO charges'!$A$11:$A$199,0))=0,"",INDEX('Annex 4 LDNO charges'!$B$11:$B$199,MATCH($A121,'Annex 4 LDNO charges'!$A$11:$A$199,0))))</f>
        <v/>
      </c>
      <c r="C121" s="190" t="str">
        <f>IFERROR(INDEX('Annex 1 LV, HV and UMS charges'!$C$11:$C$42,MATCH($A121,'Annex 1 LV, HV and UMS charges'!$A$11:$A$42,0)),INDEX('Annex 4 LDNO charges'!$C$11:$C$199,MATCH($A121,'Annex 4 LDNO charges'!$A$11:$A$199,0)))</f>
        <v>0, 1, 2</v>
      </c>
      <c r="D121" s="207">
        <v>0</v>
      </c>
      <c r="E121" s="207">
        <v>0</v>
      </c>
    </row>
    <row r="122" spans="1:5" ht="20.100000000000001" customHeight="1" x14ac:dyDescent="0.2">
      <c r="A122" s="159" t="s">
        <v>566</v>
      </c>
      <c r="B122" s="189" t="str">
        <f>IFERROR(INDEX('Annex 1 LV, HV and UMS charges'!$B$11:$B$42,MATCH($A122,'Annex 1 LV, HV and UMS charges'!$A$11:$A$42,0)),IF(INDEX('Annex 4 LDNO charges'!$B$11:$B$199,MATCH($A122,'Annex 4 LDNO charges'!$A$11:$A$199,0))=0,"",INDEX('Annex 4 LDNO charges'!$B$11:$B$199,MATCH($A122,'Annex 4 LDNO charges'!$A$11:$A$199,0))))</f>
        <v/>
      </c>
      <c r="C122" s="190" t="str">
        <f>IFERROR(INDEX('Annex 1 LV, HV and UMS charges'!$C$11:$C$42,MATCH($A122,'Annex 1 LV, HV and UMS charges'!$A$11:$A$42,0)),INDEX('Annex 4 LDNO charges'!$C$11:$C$199,MATCH($A122,'Annex 4 LDNO charges'!$A$11:$A$199,0)))</f>
        <v>0, 3, 4, 5-8</v>
      </c>
      <c r="D122" s="175"/>
      <c r="E122" s="207">
        <v>0</v>
      </c>
    </row>
    <row r="123" spans="1:5" ht="20.100000000000001" customHeight="1" x14ac:dyDescent="0.2">
      <c r="A123" s="159" t="s">
        <v>567</v>
      </c>
      <c r="B123" s="189" t="str">
        <f>IFERROR(INDEX('Annex 1 LV, HV and UMS charges'!$B$11:$B$42,MATCH($A123,'Annex 1 LV, HV and UMS charges'!$A$11:$A$42,0)),IF(INDEX('Annex 4 LDNO charges'!$B$11:$B$199,MATCH($A123,'Annex 4 LDNO charges'!$A$11:$A$199,0))=0,"",INDEX('Annex 4 LDNO charges'!$B$11:$B$199,MATCH($A123,'Annex 4 LDNO charges'!$A$11:$A$199,0))))</f>
        <v/>
      </c>
      <c r="C123" s="190" t="str">
        <f>IFERROR(INDEX('Annex 1 LV, HV and UMS charges'!$C$11:$C$42,MATCH($A123,'Annex 1 LV, HV and UMS charges'!$A$11:$A$42,0)),INDEX('Annex 4 LDNO charges'!$C$11:$C$199,MATCH($A123,'Annex 4 LDNO charges'!$A$11:$A$199,0)))</f>
        <v>0, 3, 4, 5-8</v>
      </c>
      <c r="D123" s="175"/>
      <c r="E123" s="207">
        <v>0</v>
      </c>
    </row>
    <row r="124" spans="1:5" ht="20.100000000000001" customHeight="1" x14ac:dyDescent="0.2">
      <c r="A124" s="159" t="s">
        <v>568</v>
      </c>
      <c r="B124" s="189" t="str">
        <f>IFERROR(INDEX('Annex 1 LV, HV and UMS charges'!$B$11:$B$42,MATCH($A124,'Annex 1 LV, HV and UMS charges'!$A$11:$A$42,0)),IF(INDEX('Annex 4 LDNO charges'!$B$11:$B$199,MATCH($A124,'Annex 4 LDNO charges'!$A$11:$A$199,0))=0,"",INDEX('Annex 4 LDNO charges'!$B$11:$B$199,MATCH($A124,'Annex 4 LDNO charges'!$A$11:$A$199,0))))</f>
        <v/>
      </c>
      <c r="C124" s="190" t="str">
        <f>IFERROR(INDEX('Annex 1 LV, HV and UMS charges'!$C$11:$C$42,MATCH($A124,'Annex 1 LV, HV and UMS charges'!$A$11:$A$42,0)),INDEX('Annex 4 LDNO charges'!$C$11:$C$199,MATCH($A124,'Annex 4 LDNO charges'!$A$11:$A$199,0)))</f>
        <v>0, 3, 4, 5-8</v>
      </c>
      <c r="D124" s="175"/>
      <c r="E124" s="207">
        <v>0</v>
      </c>
    </row>
    <row r="125" spans="1:5" ht="20.100000000000001" customHeight="1" x14ac:dyDescent="0.2">
      <c r="A125" s="159" t="s">
        <v>569</v>
      </c>
      <c r="B125" s="189" t="str">
        <f>IFERROR(INDEX('Annex 1 LV, HV and UMS charges'!$B$11:$B$42,MATCH($A125,'Annex 1 LV, HV and UMS charges'!$A$11:$A$42,0)),IF(INDEX('Annex 4 LDNO charges'!$B$11:$B$199,MATCH($A125,'Annex 4 LDNO charges'!$A$11:$A$199,0))=0,"",INDEX('Annex 4 LDNO charges'!$B$11:$B$199,MATCH($A125,'Annex 4 LDNO charges'!$A$11:$A$199,0))))</f>
        <v/>
      </c>
      <c r="C125" s="190" t="str">
        <f>IFERROR(INDEX('Annex 1 LV, HV and UMS charges'!$C$11:$C$42,MATCH($A125,'Annex 1 LV, HV and UMS charges'!$A$11:$A$42,0)),INDEX('Annex 4 LDNO charges'!$C$11:$C$199,MATCH($A125,'Annex 4 LDNO charges'!$A$11:$A$199,0)))</f>
        <v>0, 3, 4, 5-8</v>
      </c>
      <c r="D125" s="175"/>
      <c r="E125" s="207">
        <v>0</v>
      </c>
    </row>
    <row r="126" spans="1:5" ht="20.100000000000001" customHeight="1" x14ac:dyDescent="0.2">
      <c r="A126" s="159" t="s">
        <v>570</v>
      </c>
      <c r="B126" s="189" t="str">
        <f>IFERROR(INDEX('Annex 1 LV, HV and UMS charges'!$B$11:$B$42,MATCH($A126,'Annex 1 LV, HV and UMS charges'!$A$11:$A$42,0)),IF(INDEX('Annex 4 LDNO charges'!$B$11:$B$199,MATCH($A126,'Annex 4 LDNO charges'!$A$11:$A$199,0))=0,"",INDEX('Annex 4 LDNO charges'!$B$11:$B$199,MATCH($A126,'Annex 4 LDNO charges'!$A$11:$A$199,0))))</f>
        <v/>
      </c>
      <c r="C126" s="190" t="str">
        <f>IFERROR(INDEX('Annex 1 LV, HV and UMS charges'!$C$11:$C$42,MATCH($A126,'Annex 1 LV, HV and UMS charges'!$A$11:$A$42,0)),INDEX('Annex 4 LDNO charges'!$C$11:$C$199,MATCH($A126,'Annex 4 LDNO charges'!$A$11:$A$199,0)))</f>
        <v>0, 3, 4, 5-8</v>
      </c>
      <c r="D126" s="175"/>
      <c r="E126" s="207">
        <v>0</v>
      </c>
    </row>
    <row r="127" spans="1:5" ht="20.100000000000001" customHeight="1" x14ac:dyDescent="0.2">
      <c r="A127" s="159" t="s">
        <v>452</v>
      </c>
      <c r="B127" s="189" t="str">
        <f>IFERROR(INDEX('Annex 1 LV, HV and UMS charges'!$B$11:$B$42,MATCH($A127,'Annex 1 LV, HV and UMS charges'!$A$11:$A$42,0)),IF(INDEX('Annex 4 LDNO charges'!$B$11:$B$199,MATCH($A127,'Annex 4 LDNO charges'!$A$11:$A$199,0))=0,"",INDEX('Annex 4 LDNO charges'!$B$11:$B$199,MATCH($A127,'Annex 4 LDNO charges'!$A$11:$A$199,0))))</f>
        <v/>
      </c>
      <c r="C127" s="190">
        <f>IFERROR(INDEX('Annex 1 LV, HV and UMS charges'!$C$11:$C$42,MATCH($A127,'Annex 1 LV, HV and UMS charges'!$A$11:$A$42,0)),INDEX('Annex 4 LDNO charges'!$C$11:$C$199,MATCH($A127,'Annex 4 LDNO charges'!$A$11:$A$199,0)))</f>
        <v>0</v>
      </c>
      <c r="D127" s="175"/>
      <c r="E127" s="207">
        <v>0</v>
      </c>
    </row>
    <row r="128" spans="1:5" ht="20.100000000000001" customHeight="1" x14ac:dyDescent="0.2">
      <c r="A128" s="159" t="s">
        <v>453</v>
      </c>
      <c r="B128" s="189" t="str">
        <f>IFERROR(INDEX('Annex 1 LV, HV and UMS charges'!$B$11:$B$42,MATCH($A128,'Annex 1 LV, HV and UMS charges'!$A$11:$A$42,0)),IF(INDEX('Annex 4 LDNO charges'!$B$11:$B$199,MATCH($A128,'Annex 4 LDNO charges'!$A$11:$A$199,0))=0,"",INDEX('Annex 4 LDNO charges'!$B$11:$B$199,MATCH($A128,'Annex 4 LDNO charges'!$A$11:$A$199,0))))</f>
        <v/>
      </c>
      <c r="C128" s="190">
        <f>IFERROR(INDEX('Annex 1 LV, HV and UMS charges'!$C$11:$C$42,MATCH($A128,'Annex 1 LV, HV and UMS charges'!$A$11:$A$42,0)),INDEX('Annex 4 LDNO charges'!$C$11:$C$199,MATCH($A128,'Annex 4 LDNO charges'!$A$11:$A$199,0)))</f>
        <v>0</v>
      </c>
      <c r="D128" s="175"/>
      <c r="E128" s="207">
        <v>0</v>
      </c>
    </row>
    <row r="129" spans="1:5" ht="20.100000000000001" customHeight="1" x14ac:dyDescent="0.2">
      <c r="A129" s="159" t="s">
        <v>454</v>
      </c>
      <c r="B129" s="189" t="str">
        <f>IFERROR(INDEX('Annex 1 LV, HV and UMS charges'!$B$11:$B$42,MATCH($A129,'Annex 1 LV, HV and UMS charges'!$A$11:$A$42,0)),IF(INDEX('Annex 4 LDNO charges'!$B$11:$B$199,MATCH($A129,'Annex 4 LDNO charges'!$A$11:$A$199,0))=0,"",INDEX('Annex 4 LDNO charges'!$B$11:$B$199,MATCH($A129,'Annex 4 LDNO charges'!$A$11:$A$199,0))))</f>
        <v/>
      </c>
      <c r="C129" s="190">
        <f>IFERROR(INDEX('Annex 1 LV, HV and UMS charges'!$C$11:$C$42,MATCH($A129,'Annex 1 LV, HV and UMS charges'!$A$11:$A$42,0)),INDEX('Annex 4 LDNO charges'!$C$11:$C$199,MATCH($A129,'Annex 4 LDNO charges'!$A$11:$A$199,0)))</f>
        <v>0</v>
      </c>
      <c r="D129" s="175"/>
      <c r="E129" s="207">
        <v>0</v>
      </c>
    </row>
    <row r="130" spans="1:5" ht="20.100000000000001" customHeight="1" x14ac:dyDescent="0.2">
      <c r="A130" s="159" t="s">
        <v>455</v>
      </c>
      <c r="B130" s="189" t="str">
        <f>IFERROR(INDEX('Annex 1 LV, HV and UMS charges'!$B$11:$B$42,MATCH($A130,'Annex 1 LV, HV and UMS charges'!$A$11:$A$42,0)),IF(INDEX('Annex 4 LDNO charges'!$B$11:$B$199,MATCH($A130,'Annex 4 LDNO charges'!$A$11:$A$199,0))=0,"",INDEX('Annex 4 LDNO charges'!$B$11:$B$199,MATCH($A130,'Annex 4 LDNO charges'!$A$11:$A$199,0))))</f>
        <v/>
      </c>
      <c r="C130" s="190">
        <f>IFERROR(INDEX('Annex 1 LV, HV and UMS charges'!$C$11:$C$42,MATCH($A130,'Annex 1 LV, HV and UMS charges'!$A$11:$A$42,0)),INDEX('Annex 4 LDNO charges'!$C$11:$C$199,MATCH($A130,'Annex 4 LDNO charges'!$A$11:$A$199,0)))</f>
        <v>0</v>
      </c>
      <c r="D130" s="175"/>
      <c r="E130" s="207">
        <v>0</v>
      </c>
    </row>
    <row r="131" spans="1:5" ht="20.100000000000001" customHeight="1" x14ac:dyDescent="0.2">
      <c r="A131" s="159" t="s">
        <v>456</v>
      </c>
      <c r="B131" s="189" t="str">
        <f>IFERROR(INDEX('Annex 1 LV, HV and UMS charges'!$B$11:$B$42,MATCH($A131,'Annex 1 LV, HV and UMS charges'!$A$11:$A$42,0)),IF(INDEX('Annex 4 LDNO charges'!$B$11:$B$199,MATCH($A131,'Annex 4 LDNO charges'!$A$11:$A$199,0))=0,"",INDEX('Annex 4 LDNO charges'!$B$11:$B$199,MATCH($A131,'Annex 4 LDNO charges'!$A$11:$A$199,0))))</f>
        <v/>
      </c>
      <c r="C131" s="190">
        <f>IFERROR(INDEX('Annex 1 LV, HV and UMS charges'!$C$11:$C$42,MATCH($A131,'Annex 1 LV, HV and UMS charges'!$A$11:$A$42,0)),INDEX('Annex 4 LDNO charges'!$C$11:$C$199,MATCH($A131,'Annex 4 LDNO charges'!$A$11:$A$199,0)))</f>
        <v>0</v>
      </c>
      <c r="D131" s="175"/>
      <c r="E131" s="207">
        <v>0</v>
      </c>
    </row>
    <row r="132" spans="1:5" ht="20.100000000000001" customHeight="1" x14ac:dyDescent="0.2">
      <c r="A132" s="159" t="s">
        <v>457</v>
      </c>
      <c r="B132" s="189" t="str">
        <f>IFERROR(INDEX('Annex 1 LV, HV and UMS charges'!$B$11:$B$42,MATCH($A132,'Annex 1 LV, HV and UMS charges'!$A$11:$A$42,0)),IF(INDEX('Annex 4 LDNO charges'!$B$11:$B$199,MATCH($A132,'Annex 4 LDNO charges'!$A$11:$A$199,0))=0,"",INDEX('Annex 4 LDNO charges'!$B$11:$B$199,MATCH($A132,'Annex 4 LDNO charges'!$A$11:$A$199,0))))</f>
        <v/>
      </c>
      <c r="C132" s="190">
        <f>IFERROR(INDEX('Annex 1 LV, HV and UMS charges'!$C$11:$C$42,MATCH($A132,'Annex 1 LV, HV and UMS charges'!$A$11:$A$42,0)),INDEX('Annex 4 LDNO charges'!$C$11:$C$199,MATCH($A132,'Annex 4 LDNO charges'!$A$11:$A$199,0)))</f>
        <v>0</v>
      </c>
      <c r="D132" s="175"/>
      <c r="E132" s="207">
        <v>0</v>
      </c>
    </row>
    <row r="133" spans="1:5" ht="20.100000000000001" customHeight="1" x14ac:dyDescent="0.2">
      <c r="A133" s="159" t="s">
        <v>458</v>
      </c>
      <c r="B133" s="189" t="str">
        <f>IFERROR(INDEX('Annex 1 LV, HV and UMS charges'!$B$11:$B$42,MATCH($A133,'Annex 1 LV, HV and UMS charges'!$A$11:$A$42,0)),IF(INDEX('Annex 4 LDNO charges'!$B$11:$B$199,MATCH($A133,'Annex 4 LDNO charges'!$A$11:$A$199,0))=0,"",INDEX('Annex 4 LDNO charges'!$B$11:$B$199,MATCH($A133,'Annex 4 LDNO charges'!$A$11:$A$199,0))))</f>
        <v/>
      </c>
      <c r="C133" s="190">
        <f>IFERROR(INDEX('Annex 1 LV, HV and UMS charges'!$C$11:$C$42,MATCH($A133,'Annex 1 LV, HV and UMS charges'!$A$11:$A$42,0)),INDEX('Annex 4 LDNO charges'!$C$11:$C$199,MATCH($A133,'Annex 4 LDNO charges'!$A$11:$A$199,0)))</f>
        <v>0</v>
      </c>
      <c r="D133" s="175"/>
      <c r="E133" s="207">
        <v>0</v>
      </c>
    </row>
    <row r="134" spans="1:5" ht="20.100000000000001" customHeight="1" x14ac:dyDescent="0.2">
      <c r="A134" s="159" t="s">
        <v>459</v>
      </c>
      <c r="B134" s="189" t="str">
        <f>IFERROR(INDEX('Annex 1 LV, HV and UMS charges'!$B$11:$B$42,MATCH($A134,'Annex 1 LV, HV and UMS charges'!$A$11:$A$42,0)),IF(INDEX('Annex 4 LDNO charges'!$B$11:$B$199,MATCH($A134,'Annex 4 LDNO charges'!$A$11:$A$199,0))=0,"",INDEX('Annex 4 LDNO charges'!$B$11:$B$199,MATCH($A134,'Annex 4 LDNO charges'!$A$11:$A$199,0))))</f>
        <v/>
      </c>
      <c r="C134" s="190">
        <f>IFERROR(INDEX('Annex 1 LV, HV and UMS charges'!$C$11:$C$42,MATCH($A134,'Annex 1 LV, HV and UMS charges'!$A$11:$A$42,0)),INDEX('Annex 4 LDNO charges'!$C$11:$C$199,MATCH($A134,'Annex 4 LDNO charges'!$A$11:$A$199,0)))</f>
        <v>0</v>
      </c>
      <c r="D134" s="175"/>
      <c r="E134" s="207">
        <v>0</v>
      </c>
    </row>
    <row r="135" spans="1:5" ht="20.100000000000001" customHeight="1" x14ac:dyDescent="0.2">
      <c r="A135" s="159" t="s">
        <v>460</v>
      </c>
      <c r="B135" s="189" t="str">
        <f>IFERROR(INDEX('Annex 1 LV, HV and UMS charges'!$B$11:$B$42,MATCH($A135,'Annex 1 LV, HV and UMS charges'!$A$11:$A$42,0)),IF(INDEX('Annex 4 LDNO charges'!$B$11:$B$199,MATCH($A135,'Annex 4 LDNO charges'!$A$11:$A$199,0))=0,"",INDEX('Annex 4 LDNO charges'!$B$11:$B$199,MATCH($A135,'Annex 4 LDNO charges'!$A$11:$A$199,0))))</f>
        <v/>
      </c>
      <c r="C135" s="190">
        <f>IFERROR(INDEX('Annex 1 LV, HV and UMS charges'!$C$11:$C$42,MATCH($A135,'Annex 1 LV, HV and UMS charges'!$A$11:$A$42,0)),INDEX('Annex 4 LDNO charges'!$C$11:$C$199,MATCH($A135,'Annex 4 LDNO charges'!$A$11:$A$199,0)))</f>
        <v>0</v>
      </c>
      <c r="D135" s="175"/>
      <c r="E135" s="207">
        <v>0</v>
      </c>
    </row>
    <row r="136" spans="1:5" ht="20.100000000000001" customHeight="1" x14ac:dyDescent="0.2">
      <c r="A136" s="159" t="s">
        <v>461</v>
      </c>
      <c r="B136" s="189" t="str">
        <f>IFERROR(INDEX('Annex 1 LV, HV and UMS charges'!$B$11:$B$42,MATCH($A136,'Annex 1 LV, HV and UMS charges'!$A$11:$A$42,0)),IF(INDEX('Annex 4 LDNO charges'!$B$11:$B$199,MATCH($A136,'Annex 4 LDNO charges'!$A$11:$A$199,0))=0,"",INDEX('Annex 4 LDNO charges'!$B$11:$B$199,MATCH($A136,'Annex 4 LDNO charges'!$A$11:$A$199,0))))</f>
        <v/>
      </c>
      <c r="C136" s="190">
        <f>IFERROR(INDEX('Annex 1 LV, HV and UMS charges'!$C$11:$C$42,MATCH($A136,'Annex 1 LV, HV and UMS charges'!$A$11:$A$42,0)),INDEX('Annex 4 LDNO charges'!$C$11:$C$199,MATCH($A136,'Annex 4 LDNO charges'!$A$11:$A$199,0)))</f>
        <v>0</v>
      </c>
      <c r="D136" s="175"/>
      <c r="E136" s="207">
        <v>0</v>
      </c>
    </row>
    <row r="137" spans="1:5" ht="20.100000000000001" customHeight="1" x14ac:dyDescent="0.2">
      <c r="A137" s="159" t="s">
        <v>462</v>
      </c>
      <c r="B137" s="189" t="str">
        <f>IFERROR(INDEX('Annex 1 LV, HV and UMS charges'!$B$11:$B$42,MATCH($A137,'Annex 1 LV, HV and UMS charges'!$A$11:$A$42,0)),IF(INDEX('Annex 4 LDNO charges'!$B$11:$B$199,MATCH($A137,'Annex 4 LDNO charges'!$A$11:$A$199,0))=0,"",INDEX('Annex 4 LDNO charges'!$B$11:$B$199,MATCH($A137,'Annex 4 LDNO charges'!$A$11:$A$199,0))))</f>
        <v/>
      </c>
      <c r="C137" s="190">
        <f>IFERROR(INDEX('Annex 1 LV, HV and UMS charges'!$C$11:$C$42,MATCH($A137,'Annex 1 LV, HV and UMS charges'!$A$11:$A$42,0)),INDEX('Annex 4 LDNO charges'!$C$11:$C$199,MATCH($A137,'Annex 4 LDNO charges'!$A$11:$A$199,0)))</f>
        <v>0</v>
      </c>
      <c r="D137" s="175"/>
      <c r="E137" s="207">
        <v>0</v>
      </c>
    </row>
    <row r="138" spans="1:5" ht="20.100000000000001" customHeight="1" x14ac:dyDescent="0.2">
      <c r="A138" s="159" t="s">
        <v>463</v>
      </c>
      <c r="B138" s="189" t="str">
        <f>IFERROR(INDEX('Annex 1 LV, HV and UMS charges'!$B$11:$B$42,MATCH($A138,'Annex 1 LV, HV and UMS charges'!$A$11:$A$42,0)),IF(INDEX('Annex 4 LDNO charges'!$B$11:$B$199,MATCH($A138,'Annex 4 LDNO charges'!$A$11:$A$199,0))=0,"",INDEX('Annex 4 LDNO charges'!$B$11:$B$199,MATCH($A138,'Annex 4 LDNO charges'!$A$11:$A$199,0))))</f>
        <v/>
      </c>
      <c r="C138" s="190">
        <f>IFERROR(INDEX('Annex 1 LV, HV and UMS charges'!$C$11:$C$42,MATCH($A138,'Annex 1 LV, HV and UMS charges'!$A$11:$A$42,0)),INDEX('Annex 4 LDNO charges'!$C$11:$C$199,MATCH($A138,'Annex 4 LDNO charges'!$A$11:$A$199,0)))</f>
        <v>0</v>
      </c>
      <c r="D138" s="175"/>
      <c r="E138" s="207">
        <v>0</v>
      </c>
    </row>
    <row r="139" spans="1:5" ht="20.100000000000001" customHeight="1" x14ac:dyDescent="0.2">
      <c r="A139" s="159" t="s">
        <v>464</v>
      </c>
      <c r="B139" s="189" t="str">
        <f>IFERROR(INDEX('Annex 1 LV, HV and UMS charges'!$B$11:$B$42,MATCH($A139,'Annex 1 LV, HV and UMS charges'!$A$11:$A$42,0)),IF(INDEX('Annex 4 LDNO charges'!$B$11:$B$199,MATCH($A139,'Annex 4 LDNO charges'!$A$11:$A$199,0))=0,"",INDEX('Annex 4 LDNO charges'!$B$11:$B$199,MATCH($A139,'Annex 4 LDNO charges'!$A$11:$A$199,0))))</f>
        <v/>
      </c>
      <c r="C139" s="190">
        <f>IFERROR(INDEX('Annex 1 LV, HV and UMS charges'!$C$11:$C$42,MATCH($A139,'Annex 1 LV, HV and UMS charges'!$A$11:$A$42,0)),INDEX('Annex 4 LDNO charges'!$C$11:$C$199,MATCH($A139,'Annex 4 LDNO charges'!$A$11:$A$199,0)))</f>
        <v>0</v>
      </c>
      <c r="D139" s="175"/>
      <c r="E139" s="207">
        <v>0</v>
      </c>
    </row>
    <row r="140" spans="1:5" ht="20.100000000000001" customHeight="1" x14ac:dyDescent="0.2">
      <c r="A140" s="159" t="s">
        <v>465</v>
      </c>
      <c r="B140" s="189" t="str">
        <f>IFERROR(INDEX('Annex 1 LV, HV and UMS charges'!$B$11:$B$42,MATCH($A140,'Annex 1 LV, HV and UMS charges'!$A$11:$A$42,0)),IF(INDEX('Annex 4 LDNO charges'!$B$11:$B$199,MATCH($A140,'Annex 4 LDNO charges'!$A$11:$A$199,0))=0,"",INDEX('Annex 4 LDNO charges'!$B$11:$B$199,MATCH($A140,'Annex 4 LDNO charges'!$A$11:$A$199,0))))</f>
        <v/>
      </c>
      <c r="C140" s="190">
        <f>IFERROR(INDEX('Annex 1 LV, HV and UMS charges'!$C$11:$C$42,MATCH($A140,'Annex 1 LV, HV and UMS charges'!$A$11:$A$42,0)),INDEX('Annex 4 LDNO charges'!$C$11:$C$199,MATCH($A140,'Annex 4 LDNO charges'!$A$11:$A$199,0)))</f>
        <v>0</v>
      </c>
      <c r="D140" s="175"/>
      <c r="E140" s="207">
        <v>0</v>
      </c>
    </row>
    <row r="141" spans="1:5" ht="20.100000000000001" customHeight="1" x14ac:dyDescent="0.2">
      <c r="A141" s="159" t="s">
        <v>466</v>
      </c>
      <c r="B141" s="189" t="str">
        <f>IFERROR(INDEX('Annex 1 LV, HV and UMS charges'!$B$11:$B$42,MATCH($A141,'Annex 1 LV, HV and UMS charges'!$A$11:$A$42,0)),IF(INDEX('Annex 4 LDNO charges'!$B$11:$B$199,MATCH($A141,'Annex 4 LDNO charges'!$A$11:$A$199,0))=0,"",INDEX('Annex 4 LDNO charges'!$B$11:$B$199,MATCH($A141,'Annex 4 LDNO charges'!$A$11:$A$199,0))))</f>
        <v/>
      </c>
      <c r="C141" s="190">
        <f>IFERROR(INDEX('Annex 1 LV, HV and UMS charges'!$C$11:$C$42,MATCH($A141,'Annex 1 LV, HV and UMS charges'!$A$11:$A$42,0)),INDEX('Annex 4 LDNO charges'!$C$11:$C$199,MATCH($A141,'Annex 4 LDNO charges'!$A$11:$A$199,0)))</f>
        <v>0</v>
      </c>
      <c r="D141" s="175"/>
      <c r="E141" s="207">
        <v>0</v>
      </c>
    </row>
    <row r="142" spans="1:5" ht="20.100000000000001" customHeight="1" x14ac:dyDescent="0.2">
      <c r="A142" s="159" t="s">
        <v>571</v>
      </c>
      <c r="B142" s="189" t="str">
        <f>IFERROR(INDEX('Annex 1 LV, HV and UMS charges'!$B$11:$B$42,MATCH($A142,'Annex 1 LV, HV and UMS charges'!$A$11:$A$42,0)),IF(INDEX('Annex 4 LDNO charges'!$B$11:$B$199,MATCH($A142,'Annex 4 LDNO charges'!$A$11:$A$199,0))=0,"",INDEX('Annex 4 LDNO charges'!$B$11:$B$199,MATCH($A142,'Annex 4 LDNO charges'!$A$11:$A$199,0))))</f>
        <v/>
      </c>
      <c r="C142" s="190" t="str">
        <f>IFERROR(INDEX('Annex 1 LV, HV and UMS charges'!$C$11:$C$42,MATCH($A142,'Annex 1 LV, HV and UMS charges'!$A$11:$A$42,0)),INDEX('Annex 4 LDNO charges'!$C$11:$C$199,MATCH($A142,'Annex 4 LDNO charges'!$A$11:$A$199,0)))</f>
        <v>0, 1, 2</v>
      </c>
      <c r="D142" s="207">
        <v>0</v>
      </c>
      <c r="E142" s="207">
        <v>0</v>
      </c>
    </row>
    <row r="143" spans="1:5" ht="20.100000000000001" customHeight="1" x14ac:dyDescent="0.2">
      <c r="A143" s="159" t="s">
        <v>572</v>
      </c>
      <c r="B143" s="189" t="str">
        <f>IFERROR(INDEX('Annex 1 LV, HV and UMS charges'!$B$11:$B$42,MATCH($A143,'Annex 1 LV, HV and UMS charges'!$A$11:$A$42,0)),IF(INDEX('Annex 4 LDNO charges'!$B$11:$B$199,MATCH($A143,'Annex 4 LDNO charges'!$A$11:$A$199,0))=0,"",INDEX('Annex 4 LDNO charges'!$B$11:$B$199,MATCH($A143,'Annex 4 LDNO charges'!$A$11:$A$199,0))))</f>
        <v/>
      </c>
      <c r="C143" s="190" t="str">
        <f>IFERROR(INDEX('Annex 1 LV, HV and UMS charges'!$C$11:$C$42,MATCH($A143,'Annex 1 LV, HV and UMS charges'!$A$11:$A$42,0)),INDEX('Annex 4 LDNO charges'!$C$11:$C$199,MATCH($A143,'Annex 4 LDNO charges'!$A$11:$A$199,0)))</f>
        <v>0, 3, 4, 5-8</v>
      </c>
      <c r="D143" s="175"/>
      <c r="E143" s="207">
        <v>0</v>
      </c>
    </row>
    <row r="144" spans="1:5" ht="20.100000000000001" customHeight="1" x14ac:dyDescent="0.2">
      <c r="A144" s="159" t="s">
        <v>573</v>
      </c>
      <c r="B144" s="189" t="str">
        <f>IFERROR(INDEX('Annex 1 LV, HV and UMS charges'!$B$11:$B$42,MATCH($A144,'Annex 1 LV, HV and UMS charges'!$A$11:$A$42,0)),IF(INDEX('Annex 4 LDNO charges'!$B$11:$B$199,MATCH($A144,'Annex 4 LDNO charges'!$A$11:$A$199,0))=0,"",INDEX('Annex 4 LDNO charges'!$B$11:$B$199,MATCH($A144,'Annex 4 LDNO charges'!$A$11:$A$199,0))))</f>
        <v/>
      </c>
      <c r="C144" s="190" t="str">
        <f>IFERROR(INDEX('Annex 1 LV, HV and UMS charges'!$C$11:$C$42,MATCH($A144,'Annex 1 LV, HV and UMS charges'!$A$11:$A$42,0)),INDEX('Annex 4 LDNO charges'!$C$11:$C$199,MATCH($A144,'Annex 4 LDNO charges'!$A$11:$A$199,0)))</f>
        <v>0, 3, 4, 5-8</v>
      </c>
      <c r="D144" s="175"/>
      <c r="E144" s="207">
        <v>0</v>
      </c>
    </row>
    <row r="145" spans="1:5" ht="20.100000000000001" customHeight="1" x14ac:dyDescent="0.2">
      <c r="A145" s="159" t="s">
        <v>574</v>
      </c>
      <c r="B145" s="189" t="str">
        <f>IFERROR(INDEX('Annex 1 LV, HV and UMS charges'!$B$11:$B$42,MATCH($A145,'Annex 1 LV, HV and UMS charges'!$A$11:$A$42,0)),IF(INDEX('Annex 4 LDNO charges'!$B$11:$B$199,MATCH($A145,'Annex 4 LDNO charges'!$A$11:$A$199,0))=0,"",INDEX('Annex 4 LDNO charges'!$B$11:$B$199,MATCH($A145,'Annex 4 LDNO charges'!$A$11:$A$199,0))))</f>
        <v/>
      </c>
      <c r="C145" s="190" t="str">
        <f>IFERROR(INDEX('Annex 1 LV, HV and UMS charges'!$C$11:$C$42,MATCH($A145,'Annex 1 LV, HV and UMS charges'!$A$11:$A$42,0)),INDEX('Annex 4 LDNO charges'!$C$11:$C$199,MATCH($A145,'Annex 4 LDNO charges'!$A$11:$A$199,0)))</f>
        <v>0, 3, 4, 5-8</v>
      </c>
      <c r="D145" s="175"/>
      <c r="E145" s="207">
        <v>0</v>
      </c>
    </row>
    <row r="146" spans="1:5" ht="20.100000000000001" customHeight="1" x14ac:dyDescent="0.2">
      <c r="A146" s="159" t="s">
        <v>575</v>
      </c>
      <c r="B146" s="189" t="str">
        <f>IFERROR(INDEX('Annex 1 LV, HV and UMS charges'!$B$11:$B$42,MATCH($A146,'Annex 1 LV, HV and UMS charges'!$A$11:$A$42,0)),IF(INDEX('Annex 4 LDNO charges'!$B$11:$B$199,MATCH($A146,'Annex 4 LDNO charges'!$A$11:$A$199,0))=0,"",INDEX('Annex 4 LDNO charges'!$B$11:$B$199,MATCH($A146,'Annex 4 LDNO charges'!$A$11:$A$199,0))))</f>
        <v/>
      </c>
      <c r="C146" s="190" t="str">
        <f>IFERROR(INDEX('Annex 1 LV, HV and UMS charges'!$C$11:$C$42,MATCH($A146,'Annex 1 LV, HV and UMS charges'!$A$11:$A$42,0)),INDEX('Annex 4 LDNO charges'!$C$11:$C$199,MATCH($A146,'Annex 4 LDNO charges'!$A$11:$A$199,0)))</f>
        <v>0, 3, 4, 5-8</v>
      </c>
      <c r="D146" s="175"/>
      <c r="E146" s="207">
        <v>0</v>
      </c>
    </row>
    <row r="147" spans="1:5" ht="20.100000000000001" customHeight="1" x14ac:dyDescent="0.2">
      <c r="A147" s="159" t="s">
        <v>576</v>
      </c>
      <c r="B147" s="189" t="str">
        <f>IFERROR(INDEX('Annex 1 LV, HV and UMS charges'!$B$11:$B$42,MATCH($A147,'Annex 1 LV, HV and UMS charges'!$A$11:$A$42,0)),IF(INDEX('Annex 4 LDNO charges'!$B$11:$B$199,MATCH($A147,'Annex 4 LDNO charges'!$A$11:$A$199,0))=0,"",INDEX('Annex 4 LDNO charges'!$B$11:$B$199,MATCH($A147,'Annex 4 LDNO charges'!$A$11:$A$199,0))))</f>
        <v/>
      </c>
      <c r="C147" s="190" t="str">
        <f>IFERROR(INDEX('Annex 1 LV, HV and UMS charges'!$C$11:$C$42,MATCH($A147,'Annex 1 LV, HV and UMS charges'!$A$11:$A$42,0)),INDEX('Annex 4 LDNO charges'!$C$11:$C$199,MATCH($A147,'Annex 4 LDNO charges'!$A$11:$A$199,0)))</f>
        <v>0, 3, 4, 5-8</v>
      </c>
      <c r="D147" s="175"/>
      <c r="E147" s="207">
        <v>0</v>
      </c>
    </row>
    <row r="148" spans="1:5" ht="20.100000000000001" customHeight="1" x14ac:dyDescent="0.2">
      <c r="A148" s="159" t="s">
        <v>437</v>
      </c>
      <c r="B148" s="189" t="str">
        <f>IFERROR(INDEX('Annex 1 LV, HV and UMS charges'!$B$11:$B$42,MATCH($A148,'Annex 1 LV, HV and UMS charges'!$A$11:$A$42,0)),IF(INDEX('Annex 4 LDNO charges'!$B$11:$B$199,MATCH($A148,'Annex 4 LDNO charges'!$A$11:$A$199,0))=0,"",INDEX('Annex 4 LDNO charges'!$B$11:$B$199,MATCH($A148,'Annex 4 LDNO charges'!$A$11:$A$199,0))))</f>
        <v/>
      </c>
      <c r="C148" s="190">
        <f>IFERROR(INDEX('Annex 1 LV, HV and UMS charges'!$C$11:$C$42,MATCH($A148,'Annex 1 LV, HV and UMS charges'!$A$11:$A$42,0)),INDEX('Annex 4 LDNO charges'!$C$11:$C$199,MATCH($A148,'Annex 4 LDNO charges'!$A$11:$A$199,0)))</f>
        <v>0</v>
      </c>
      <c r="D148" s="175"/>
      <c r="E148" s="207">
        <v>0</v>
      </c>
    </row>
    <row r="149" spans="1:5" ht="20.100000000000001" customHeight="1" x14ac:dyDescent="0.2">
      <c r="A149" s="159" t="s">
        <v>438</v>
      </c>
      <c r="B149" s="189" t="str">
        <f>IFERROR(INDEX('Annex 1 LV, HV and UMS charges'!$B$11:$B$42,MATCH($A149,'Annex 1 LV, HV and UMS charges'!$A$11:$A$42,0)),IF(INDEX('Annex 4 LDNO charges'!$B$11:$B$199,MATCH($A149,'Annex 4 LDNO charges'!$A$11:$A$199,0))=0,"",INDEX('Annex 4 LDNO charges'!$B$11:$B$199,MATCH($A149,'Annex 4 LDNO charges'!$A$11:$A$199,0))))</f>
        <v/>
      </c>
      <c r="C149" s="190">
        <f>IFERROR(INDEX('Annex 1 LV, HV and UMS charges'!$C$11:$C$42,MATCH($A149,'Annex 1 LV, HV and UMS charges'!$A$11:$A$42,0)),INDEX('Annex 4 LDNO charges'!$C$11:$C$199,MATCH($A149,'Annex 4 LDNO charges'!$A$11:$A$199,0)))</f>
        <v>0</v>
      </c>
      <c r="D149" s="175"/>
      <c r="E149" s="207">
        <v>0</v>
      </c>
    </row>
    <row r="150" spans="1:5" ht="20.100000000000001" customHeight="1" x14ac:dyDescent="0.2">
      <c r="A150" s="159" t="s">
        <v>439</v>
      </c>
      <c r="B150" s="189" t="str">
        <f>IFERROR(INDEX('Annex 1 LV, HV and UMS charges'!$B$11:$B$42,MATCH($A150,'Annex 1 LV, HV and UMS charges'!$A$11:$A$42,0)),IF(INDEX('Annex 4 LDNO charges'!$B$11:$B$199,MATCH($A150,'Annex 4 LDNO charges'!$A$11:$A$199,0))=0,"",INDEX('Annex 4 LDNO charges'!$B$11:$B$199,MATCH($A150,'Annex 4 LDNO charges'!$A$11:$A$199,0))))</f>
        <v/>
      </c>
      <c r="C150" s="190">
        <f>IFERROR(INDEX('Annex 1 LV, HV and UMS charges'!$C$11:$C$42,MATCH($A150,'Annex 1 LV, HV and UMS charges'!$A$11:$A$42,0)),INDEX('Annex 4 LDNO charges'!$C$11:$C$199,MATCH($A150,'Annex 4 LDNO charges'!$A$11:$A$199,0)))</f>
        <v>0</v>
      </c>
      <c r="D150" s="175"/>
      <c r="E150" s="207">
        <v>0</v>
      </c>
    </row>
    <row r="151" spans="1:5" ht="20.100000000000001" customHeight="1" x14ac:dyDescent="0.2">
      <c r="A151" s="159" t="s">
        <v>440</v>
      </c>
      <c r="B151" s="189" t="str">
        <f>IFERROR(INDEX('Annex 1 LV, HV and UMS charges'!$B$11:$B$42,MATCH($A151,'Annex 1 LV, HV and UMS charges'!$A$11:$A$42,0)),IF(INDEX('Annex 4 LDNO charges'!$B$11:$B$199,MATCH($A151,'Annex 4 LDNO charges'!$A$11:$A$199,0))=0,"",INDEX('Annex 4 LDNO charges'!$B$11:$B$199,MATCH($A151,'Annex 4 LDNO charges'!$A$11:$A$199,0))))</f>
        <v/>
      </c>
      <c r="C151" s="190">
        <f>IFERROR(INDEX('Annex 1 LV, HV and UMS charges'!$C$11:$C$42,MATCH($A151,'Annex 1 LV, HV and UMS charges'!$A$11:$A$42,0)),INDEX('Annex 4 LDNO charges'!$C$11:$C$199,MATCH($A151,'Annex 4 LDNO charges'!$A$11:$A$199,0)))</f>
        <v>0</v>
      </c>
      <c r="D151" s="175"/>
      <c r="E151" s="207">
        <v>0</v>
      </c>
    </row>
    <row r="152" spans="1:5" ht="20.100000000000001" customHeight="1" x14ac:dyDescent="0.2">
      <c r="A152" s="159" t="s">
        <v>441</v>
      </c>
      <c r="B152" s="189" t="str">
        <f>IFERROR(INDEX('Annex 1 LV, HV and UMS charges'!$B$11:$B$42,MATCH($A152,'Annex 1 LV, HV and UMS charges'!$A$11:$A$42,0)),IF(INDEX('Annex 4 LDNO charges'!$B$11:$B$199,MATCH($A152,'Annex 4 LDNO charges'!$A$11:$A$199,0))=0,"",INDEX('Annex 4 LDNO charges'!$B$11:$B$199,MATCH($A152,'Annex 4 LDNO charges'!$A$11:$A$199,0))))</f>
        <v/>
      </c>
      <c r="C152" s="190">
        <f>IFERROR(INDEX('Annex 1 LV, HV and UMS charges'!$C$11:$C$42,MATCH($A152,'Annex 1 LV, HV and UMS charges'!$A$11:$A$42,0)),INDEX('Annex 4 LDNO charges'!$C$11:$C$199,MATCH($A152,'Annex 4 LDNO charges'!$A$11:$A$199,0)))</f>
        <v>0</v>
      </c>
      <c r="D152" s="175"/>
      <c r="E152" s="207">
        <v>0</v>
      </c>
    </row>
    <row r="153" spans="1:5" ht="20.100000000000001" customHeight="1" x14ac:dyDescent="0.2">
      <c r="A153" s="159" t="s">
        <v>442</v>
      </c>
      <c r="B153" s="189" t="str">
        <f>IFERROR(INDEX('Annex 1 LV, HV and UMS charges'!$B$11:$B$42,MATCH($A153,'Annex 1 LV, HV and UMS charges'!$A$11:$A$42,0)),IF(INDEX('Annex 4 LDNO charges'!$B$11:$B$199,MATCH($A153,'Annex 4 LDNO charges'!$A$11:$A$199,0))=0,"",INDEX('Annex 4 LDNO charges'!$B$11:$B$199,MATCH($A153,'Annex 4 LDNO charges'!$A$11:$A$199,0))))</f>
        <v/>
      </c>
      <c r="C153" s="190">
        <f>IFERROR(INDEX('Annex 1 LV, HV and UMS charges'!$C$11:$C$42,MATCH($A153,'Annex 1 LV, HV and UMS charges'!$A$11:$A$42,0)),INDEX('Annex 4 LDNO charges'!$C$11:$C$199,MATCH($A153,'Annex 4 LDNO charges'!$A$11:$A$199,0)))</f>
        <v>0</v>
      </c>
      <c r="D153" s="175"/>
      <c r="E153" s="207">
        <v>0</v>
      </c>
    </row>
    <row r="154" spans="1:5" ht="20.100000000000001" customHeight="1" x14ac:dyDescent="0.2">
      <c r="A154" s="159" t="s">
        <v>443</v>
      </c>
      <c r="B154" s="189" t="str">
        <f>IFERROR(INDEX('Annex 1 LV, HV and UMS charges'!$B$11:$B$42,MATCH($A154,'Annex 1 LV, HV and UMS charges'!$A$11:$A$42,0)),IF(INDEX('Annex 4 LDNO charges'!$B$11:$B$199,MATCH($A154,'Annex 4 LDNO charges'!$A$11:$A$199,0))=0,"",INDEX('Annex 4 LDNO charges'!$B$11:$B$199,MATCH($A154,'Annex 4 LDNO charges'!$A$11:$A$199,0))))</f>
        <v/>
      </c>
      <c r="C154" s="190">
        <f>IFERROR(INDEX('Annex 1 LV, HV and UMS charges'!$C$11:$C$42,MATCH($A154,'Annex 1 LV, HV and UMS charges'!$A$11:$A$42,0)),INDEX('Annex 4 LDNO charges'!$C$11:$C$199,MATCH($A154,'Annex 4 LDNO charges'!$A$11:$A$199,0)))</f>
        <v>0</v>
      </c>
      <c r="D154" s="175"/>
      <c r="E154" s="207">
        <v>0</v>
      </c>
    </row>
    <row r="155" spans="1:5" ht="20.100000000000001" customHeight="1" x14ac:dyDescent="0.2">
      <c r="A155" s="159" t="s">
        <v>444</v>
      </c>
      <c r="B155" s="189" t="str">
        <f>IFERROR(INDEX('Annex 1 LV, HV and UMS charges'!$B$11:$B$42,MATCH($A155,'Annex 1 LV, HV and UMS charges'!$A$11:$A$42,0)),IF(INDEX('Annex 4 LDNO charges'!$B$11:$B$199,MATCH($A155,'Annex 4 LDNO charges'!$A$11:$A$199,0))=0,"",INDEX('Annex 4 LDNO charges'!$B$11:$B$199,MATCH($A155,'Annex 4 LDNO charges'!$A$11:$A$199,0))))</f>
        <v/>
      </c>
      <c r="C155" s="190">
        <f>IFERROR(INDEX('Annex 1 LV, HV and UMS charges'!$C$11:$C$42,MATCH($A155,'Annex 1 LV, HV and UMS charges'!$A$11:$A$42,0)),INDEX('Annex 4 LDNO charges'!$C$11:$C$199,MATCH($A155,'Annex 4 LDNO charges'!$A$11:$A$199,0)))</f>
        <v>0</v>
      </c>
      <c r="D155" s="175"/>
      <c r="E155" s="207">
        <v>0</v>
      </c>
    </row>
    <row r="156" spans="1:5" ht="20.100000000000001" customHeight="1" x14ac:dyDescent="0.2">
      <c r="A156" s="159" t="s">
        <v>445</v>
      </c>
      <c r="B156" s="189" t="str">
        <f>IFERROR(INDEX('Annex 1 LV, HV and UMS charges'!$B$11:$B$42,MATCH($A156,'Annex 1 LV, HV and UMS charges'!$A$11:$A$42,0)),IF(INDEX('Annex 4 LDNO charges'!$B$11:$B$199,MATCH($A156,'Annex 4 LDNO charges'!$A$11:$A$199,0))=0,"",INDEX('Annex 4 LDNO charges'!$B$11:$B$199,MATCH($A156,'Annex 4 LDNO charges'!$A$11:$A$199,0))))</f>
        <v/>
      </c>
      <c r="C156" s="190">
        <f>IFERROR(INDEX('Annex 1 LV, HV and UMS charges'!$C$11:$C$42,MATCH($A156,'Annex 1 LV, HV and UMS charges'!$A$11:$A$42,0)),INDEX('Annex 4 LDNO charges'!$C$11:$C$199,MATCH($A156,'Annex 4 LDNO charges'!$A$11:$A$199,0)))</f>
        <v>0</v>
      </c>
      <c r="D156" s="175"/>
      <c r="E156" s="207">
        <v>0</v>
      </c>
    </row>
    <row r="157" spans="1:5" ht="20.100000000000001" customHeight="1" x14ac:dyDescent="0.2">
      <c r="A157" s="159" t="s">
        <v>446</v>
      </c>
      <c r="B157" s="189" t="str">
        <f>IFERROR(INDEX('Annex 1 LV, HV and UMS charges'!$B$11:$B$42,MATCH($A157,'Annex 1 LV, HV and UMS charges'!$A$11:$A$42,0)),IF(INDEX('Annex 4 LDNO charges'!$B$11:$B$199,MATCH($A157,'Annex 4 LDNO charges'!$A$11:$A$199,0))=0,"",INDEX('Annex 4 LDNO charges'!$B$11:$B$199,MATCH($A157,'Annex 4 LDNO charges'!$A$11:$A$199,0))))</f>
        <v/>
      </c>
      <c r="C157" s="190">
        <f>IFERROR(INDEX('Annex 1 LV, HV and UMS charges'!$C$11:$C$42,MATCH($A157,'Annex 1 LV, HV and UMS charges'!$A$11:$A$42,0)),INDEX('Annex 4 LDNO charges'!$C$11:$C$199,MATCH($A157,'Annex 4 LDNO charges'!$A$11:$A$199,0)))</f>
        <v>0</v>
      </c>
      <c r="D157" s="175"/>
      <c r="E157" s="207">
        <v>0</v>
      </c>
    </row>
    <row r="158" spans="1:5" ht="20.100000000000001" customHeight="1" x14ac:dyDescent="0.2">
      <c r="A158" s="159" t="s">
        <v>447</v>
      </c>
      <c r="B158" s="189" t="str">
        <f>IFERROR(INDEX('Annex 1 LV, HV and UMS charges'!$B$11:$B$42,MATCH($A158,'Annex 1 LV, HV and UMS charges'!$A$11:$A$42,0)),IF(INDEX('Annex 4 LDNO charges'!$B$11:$B$199,MATCH($A158,'Annex 4 LDNO charges'!$A$11:$A$199,0))=0,"",INDEX('Annex 4 LDNO charges'!$B$11:$B$199,MATCH($A158,'Annex 4 LDNO charges'!$A$11:$A$199,0))))</f>
        <v/>
      </c>
      <c r="C158" s="190">
        <f>IFERROR(INDEX('Annex 1 LV, HV and UMS charges'!$C$11:$C$42,MATCH($A158,'Annex 1 LV, HV and UMS charges'!$A$11:$A$42,0)),INDEX('Annex 4 LDNO charges'!$C$11:$C$199,MATCH($A158,'Annex 4 LDNO charges'!$A$11:$A$199,0)))</f>
        <v>0</v>
      </c>
      <c r="D158" s="175"/>
      <c r="E158" s="207">
        <v>0</v>
      </c>
    </row>
    <row r="159" spans="1:5" ht="20.100000000000001" customHeight="1" x14ac:dyDescent="0.2">
      <c r="A159" s="159" t="s">
        <v>448</v>
      </c>
      <c r="B159" s="189" t="str">
        <f>IFERROR(INDEX('Annex 1 LV, HV and UMS charges'!$B$11:$B$42,MATCH($A159,'Annex 1 LV, HV and UMS charges'!$A$11:$A$42,0)),IF(INDEX('Annex 4 LDNO charges'!$B$11:$B$199,MATCH($A159,'Annex 4 LDNO charges'!$A$11:$A$199,0))=0,"",INDEX('Annex 4 LDNO charges'!$B$11:$B$199,MATCH($A159,'Annex 4 LDNO charges'!$A$11:$A$199,0))))</f>
        <v/>
      </c>
      <c r="C159" s="190">
        <f>IFERROR(INDEX('Annex 1 LV, HV and UMS charges'!$C$11:$C$42,MATCH($A159,'Annex 1 LV, HV and UMS charges'!$A$11:$A$42,0)),INDEX('Annex 4 LDNO charges'!$C$11:$C$199,MATCH($A159,'Annex 4 LDNO charges'!$A$11:$A$199,0)))</f>
        <v>0</v>
      </c>
      <c r="D159" s="175"/>
      <c r="E159" s="207">
        <v>0</v>
      </c>
    </row>
    <row r="160" spans="1:5" ht="20.100000000000001" customHeight="1" x14ac:dyDescent="0.2">
      <c r="A160" s="159" t="s">
        <v>449</v>
      </c>
      <c r="B160" s="189" t="str">
        <f>IFERROR(INDEX('Annex 1 LV, HV and UMS charges'!$B$11:$B$42,MATCH($A160,'Annex 1 LV, HV and UMS charges'!$A$11:$A$42,0)),IF(INDEX('Annex 4 LDNO charges'!$B$11:$B$199,MATCH($A160,'Annex 4 LDNO charges'!$A$11:$A$199,0))=0,"",INDEX('Annex 4 LDNO charges'!$B$11:$B$199,MATCH($A160,'Annex 4 LDNO charges'!$A$11:$A$199,0))))</f>
        <v/>
      </c>
      <c r="C160" s="190">
        <f>IFERROR(INDEX('Annex 1 LV, HV and UMS charges'!$C$11:$C$42,MATCH($A160,'Annex 1 LV, HV and UMS charges'!$A$11:$A$42,0)),INDEX('Annex 4 LDNO charges'!$C$11:$C$199,MATCH($A160,'Annex 4 LDNO charges'!$A$11:$A$199,0)))</f>
        <v>0</v>
      </c>
      <c r="D160" s="175"/>
      <c r="E160" s="207">
        <v>0</v>
      </c>
    </row>
    <row r="161" spans="1:5" ht="20.100000000000001" customHeight="1" x14ac:dyDescent="0.2">
      <c r="A161" s="159" t="s">
        <v>450</v>
      </c>
      <c r="B161" s="189" t="str">
        <f>IFERROR(INDEX('Annex 1 LV, HV and UMS charges'!$B$11:$B$42,MATCH($A161,'Annex 1 LV, HV and UMS charges'!$A$11:$A$42,0)),IF(INDEX('Annex 4 LDNO charges'!$B$11:$B$199,MATCH($A161,'Annex 4 LDNO charges'!$A$11:$A$199,0))=0,"",INDEX('Annex 4 LDNO charges'!$B$11:$B$199,MATCH($A161,'Annex 4 LDNO charges'!$A$11:$A$199,0))))</f>
        <v/>
      </c>
      <c r="C161" s="190">
        <f>IFERROR(INDEX('Annex 1 LV, HV and UMS charges'!$C$11:$C$42,MATCH($A161,'Annex 1 LV, HV and UMS charges'!$A$11:$A$42,0)),INDEX('Annex 4 LDNO charges'!$C$11:$C$199,MATCH($A161,'Annex 4 LDNO charges'!$A$11:$A$199,0)))</f>
        <v>0</v>
      </c>
      <c r="D161" s="175"/>
      <c r="E161" s="207">
        <v>0</v>
      </c>
    </row>
    <row r="162" spans="1:5" ht="20.100000000000001" customHeight="1" x14ac:dyDescent="0.2">
      <c r="A162" s="159" t="s">
        <v>451</v>
      </c>
      <c r="B162" s="189" t="str">
        <f>IFERROR(INDEX('Annex 1 LV, HV and UMS charges'!$B$11:$B$42,MATCH($A162,'Annex 1 LV, HV and UMS charges'!$A$11:$A$42,0)),IF(INDEX('Annex 4 LDNO charges'!$B$11:$B$199,MATCH($A162,'Annex 4 LDNO charges'!$A$11:$A$199,0))=0,"",INDEX('Annex 4 LDNO charges'!$B$11:$B$199,MATCH($A162,'Annex 4 LDNO charges'!$A$11:$A$199,0))))</f>
        <v/>
      </c>
      <c r="C162" s="190">
        <f>IFERROR(INDEX('Annex 1 LV, HV and UMS charges'!$C$11:$C$42,MATCH($A162,'Annex 1 LV, HV and UMS charges'!$A$11:$A$42,0)),INDEX('Annex 4 LDNO charges'!$C$11:$C$199,MATCH($A162,'Annex 4 LDNO charges'!$A$11:$A$199,0)))</f>
        <v>0</v>
      </c>
      <c r="D162" s="175"/>
      <c r="E162" s="207">
        <v>0</v>
      </c>
    </row>
    <row r="163" spans="1:5" ht="20.100000000000001" customHeight="1" x14ac:dyDescent="0.2">
      <c r="A163" s="1" t="s">
        <v>609</v>
      </c>
      <c r="B163" s="1"/>
      <c r="C163" s="2"/>
    </row>
    <row r="164" spans="1:5" ht="20.100000000000001" customHeight="1" x14ac:dyDescent="0.2">
      <c r="A164" s="1" t="s">
        <v>610</v>
      </c>
      <c r="B164" s="1"/>
      <c r="C164" s="2"/>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4"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6"/>
  <sheetViews>
    <sheetView zoomScale="90" zoomScaleNormal="90" zoomScaleSheetLayoutView="100" workbookViewId="0"/>
  </sheetViews>
  <sheetFormatPr defaultRowHeight="27.75" customHeight="1" x14ac:dyDescent="0.2"/>
  <cols>
    <col min="1" max="1" width="18.85546875" style="1" customWidth="1"/>
    <col min="2" max="2" width="47.7109375" style="1" customWidth="1"/>
    <col min="3" max="4" width="23.7109375" style="2" customWidth="1"/>
    <col min="5" max="16384" width="9.140625" style="1"/>
  </cols>
  <sheetData>
    <row r="1" spans="1:4" ht="27.75" customHeight="1" x14ac:dyDescent="0.2">
      <c r="A1" s="12" t="s">
        <v>16</v>
      </c>
      <c r="B1" s="2"/>
      <c r="C1" s="1"/>
    </row>
    <row r="2" spans="1:4" s="10" customFormat="1" ht="22.5" customHeight="1" x14ac:dyDescent="0.2">
      <c r="A2" s="232" t="str">
        <f>Overview!B4&amp; " - Effective from "&amp;Overview!D4&amp;" - "&amp;Overview!E4&amp;" Nodal/Zonal charges"</f>
        <v>Aidien Limited - GSP_A - Effective from 1 April 2027 - Final Nodal/Zonal charges</v>
      </c>
      <c r="B2" s="233"/>
      <c r="C2" s="233"/>
      <c r="D2" s="234"/>
    </row>
    <row r="3" spans="1:4" s="10" customFormat="1" ht="8.25" customHeight="1" x14ac:dyDescent="0.2"/>
    <row r="4" spans="1:4" ht="60.75" customHeight="1" x14ac:dyDescent="0.2">
      <c r="A4" s="19" t="s">
        <v>45</v>
      </c>
      <c r="B4" s="19" t="s">
        <v>0</v>
      </c>
      <c r="C4" s="19" t="s">
        <v>29</v>
      </c>
      <c r="D4" s="19" t="s">
        <v>30</v>
      </c>
    </row>
    <row r="5" spans="1:4" ht="20.100000000000001" customHeight="1" x14ac:dyDescent="0.2">
      <c r="A5" s="6"/>
      <c r="B5" s="7"/>
      <c r="C5" s="187"/>
      <c r="D5" s="187"/>
    </row>
    <row r="6" spans="1:4" ht="20.100000000000001" customHeight="1" x14ac:dyDescent="0.2">
      <c r="A6" s="6"/>
      <c r="B6" s="7"/>
      <c r="C6" s="187"/>
      <c r="D6" s="187"/>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7" customWidth="1"/>
    <col min="2" max="2" width="37.42578125" style="147" bestFit="1" customWidth="1"/>
    <col min="3" max="3" width="19" style="148" customWidth="1"/>
    <col min="4" max="4" width="5.28515625" style="147" bestFit="1" customWidth="1"/>
    <col min="5" max="5" width="4.7109375" style="147" customWidth="1"/>
    <col min="6" max="6" width="29.140625" style="147" bestFit="1" customWidth="1"/>
    <col min="7" max="7" width="11.5703125" style="147"/>
    <col min="8" max="8" width="64.5703125" style="147" bestFit="1" customWidth="1"/>
    <col min="9" max="16384" width="11.5703125" style="147"/>
  </cols>
  <sheetData>
    <row r="1" spans="1:8" ht="26.25" customHeight="1" x14ac:dyDescent="0.35">
      <c r="A1" s="150" t="s">
        <v>16</v>
      </c>
      <c r="H1" s="149"/>
    </row>
    <row r="2" spans="1:8" ht="12.75" customHeight="1" x14ac:dyDescent="0.2">
      <c r="A2" s="150"/>
    </row>
    <row r="3" spans="1:8" ht="12.75" customHeight="1" x14ac:dyDescent="0.2">
      <c r="A3" s="150"/>
    </row>
    <row r="4" spans="1:8" ht="12.75" customHeight="1" x14ac:dyDescent="0.2">
      <c r="A4" s="150"/>
    </row>
    <row r="5" spans="1:8" ht="12.75" customHeight="1" x14ac:dyDescent="0.2">
      <c r="A5" s="150"/>
    </row>
    <row r="6" spans="1:8" ht="12.75" customHeight="1" x14ac:dyDescent="0.2">
      <c r="A6" s="150"/>
    </row>
    <row r="7" spans="1:8" ht="12.75" customHeight="1" x14ac:dyDescent="0.2">
      <c r="A7" s="150"/>
    </row>
    <row r="8" spans="1:8" ht="12.75" customHeight="1" x14ac:dyDescent="0.2">
      <c r="A8" s="150"/>
    </row>
    <row r="9" spans="1:8" ht="12.75" customHeight="1" x14ac:dyDescent="0.2">
      <c r="A9" s="150"/>
    </row>
    <row r="10" spans="1:8" ht="12.75" customHeight="1" x14ac:dyDescent="0.2">
      <c r="A10" s="150"/>
    </row>
    <row r="11" spans="1:8" ht="12.75" customHeight="1" x14ac:dyDescent="0.2">
      <c r="A11" s="150"/>
    </row>
    <row r="12" spans="1:8" ht="12.75" customHeight="1" x14ac:dyDescent="0.2">
      <c r="A12" s="150"/>
    </row>
    <row r="13" spans="1:8" ht="12.75" customHeight="1" x14ac:dyDescent="0.2">
      <c r="A13" s="150"/>
    </row>
    <row r="14" spans="1:8" ht="12.75" customHeight="1" x14ac:dyDescent="0.2">
      <c r="A14" s="150"/>
    </row>
    <row r="15" spans="1:8" ht="12.75" customHeight="1" x14ac:dyDescent="0.2">
      <c r="A15" s="150"/>
    </row>
    <row r="16" spans="1:8" ht="12.75" customHeight="1" x14ac:dyDescent="0.2">
      <c r="A16" s="150"/>
    </row>
    <row r="17" spans="1:8" ht="12.75" customHeight="1" x14ac:dyDescent="0.2">
      <c r="A17" s="150"/>
    </row>
    <row r="18" spans="1:8" ht="12.75" customHeight="1" x14ac:dyDescent="0.2">
      <c r="A18" s="150"/>
    </row>
    <row r="19" spans="1:8" ht="12.75" customHeight="1" x14ac:dyDescent="0.2">
      <c r="A19" s="150"/>
    </row>
    <row r="20" spans="1:8" ht="12.75" customHeight="1" x14ac:dyDescent="0.2">
      <c r="A20" s="150"/>
    </row>
    <row r="21" spans="1:8" ht="12.75" customHeight="1" x14ac:dyDescent="0.2">
      <c r="A21" s="150"/>
    </row>
    <row r="22" spans="1:8" ht="12.75" customHeight="1" x14ac:dyDescent="0.2">
      <c r="A22" s="150"/>
    </row>
    <row r="23" spans="1:8" ht="12.75" customHeight="1" x14ac:dyDescent="0.2">
      <c r="A23" s="150"/>
    </row>
    <row r="24" spans="1:8" ht="12.75" customHeight="1" x14ac:dyDescent="0.2">
      <c r="A24" s="150"/>
    </row>
    <row r="25" spans="1:8" ht="12.75" customHeight="1" x14ac:dyDescent="0.2">
      <c r="A25" s="150"/>
    </row>
    <row r="26" spans="1:8" ht="12.75" customHeight="1" x14ac:dyDescent="0.2">
      <c r="A26" s="150"/>
    </row>
    <row r="27" spans="1:8" ht="12.75" customHeight="1" x14ac:dyDescent="0.2">
      <c r="A27" s="150"/>
    </row>
    <row r="28" spans="1:8" s="152" customFormat="1" ht="51" x14ac:dyDescent="0.2">
      <c r="A28" s="49" t="s">
        <v>155</v>
      </c>
      <c r="B28" s="49" t="s">
        <v>156</v>
      </c>
      <c r="C28" s="49" t="s">
        <v>383</v>
      </c>
      <c r="D28" s="151"/>
      <c r="E28" s="151"/>
      <c r="F28" s="49" t="s">
        <v>384</v>
      </c>
      <c r="G28" s="49" t="s">
        <v>385</v>
      </c>
      <c r="H28" s="49" t="s">
        <v>386</v>
      </c>
    </row>
    <row r="29" spans="1:8" x14ac:dyDescent="0.2">
      <c r="A29" s="157">
        <v>3</v>
      </c>
      <c r="B29" s="153" t="s">
        <v>157</v>
      </c>
      <c r="C29" s="156" t="s">
        <v>392</v>
      </c>
      <c r="F29" s="147" t="s">
        <v>389</v>
      </c>
      <c r="G29" s="154">
        <v>43626</v>
      </c>
      <c r="H29" s="147" t="s">
        <v>390</v>
      </c>
    </row>
    <row r="30" spans="1:8" x14ac:dyDescent="0.2">
      <c r="A30" s="157">
        <v>4</v>
      </c>
      <c r="B30" s="153" t="s">
        <v>157</v>
      </c>
      <c r="C30" s="156" t="s">
        <v>392</v>
      </c>
      <c r="F30" s="147" t="s">
        <v>394</v>
      </c>
      <c r="G30" s="154">
        <v>43626</v>
      </c>
      <c r="H30" s="147" t="s">
        <v>390</v>
      </c>
    </row>
    <row r="31" spans="1:8" x14ac:dyDescent="0.2">
      <c r="A31" s="157">
        <v>5</v>
      </c>
      <c r="B31" s="153" t="s">
        <v>158</v>
      </c>
      <c r="C31" s="156" t="s">
        <v>392</v>
      </c>
      <c r="F31" s="147" t="s">
        <v>393</v>
      </c>
      <c r="G31" s="154">
        <v>43626</v>
      </c>
      <c r="H31" s="147" t="s">
        <v>390</v>
      </c>
    </row>
    <row r="32" spans="1:8" x14ac:dyDescent="0.2">
      <c r="A32" s="157">
        <v>6</v>
      </c>
      <c r="B32" s="153" t="s">
        <v>159</v>
      </c>
      <c r="C32" s="156" t="s">
        <v>392</v>
      </c>
      <c r="F32" s="147" t="s">
        <v>395</v>
      </c>
      <c r="G32" s="154">
        <v>43626</v>
      </c>
      <c r="H32" s="147" t="s">
        <v>396</v>
      </c>
    </row>
    <row r="33" spans="1:8" x14ac:dyDescent="0.2">
      <c r="A33" s="157">
        <v>7</v>
      </c>
      <c r="B33" s="153" t="s">
        <v>159</v>
      </c>
      <c r="C33" s="156" t="s">
        <v>392</v>
      </c>
      <c r="G33" s="154"/>
      <c r="H33" s="155"/>
    </row>
    <row r="34" spans="1:8" x14ac:dyDescent="0.2">
      <c r="A34" s="157">
        <v>8</v>
      </c>
      <c r="B34" s="153" t="s">
        <v>159</v>
      </c>
      <c r="C34" s="156" t="s">
        <v>392</v>
      </c>
      <c r="F34" s="155"/>
      <c r="G34" s="154"/>
    </row>
    <row r="35" spans="1:8" x14ac:dyDescent="0.2">
      <c r="A35" s="157">
        <v>9</v>
      </c>
      <c r="B35" s="153" t="s">
        <v>159</v>
      </c>
      <c r="C35" s="156" t="s">
        <v>392</v>
      </c>
      <c r="G35" s="154"/>
      <c r="H35" s="155"/>
    </row>
    <row r="36" spans="1:8" x14ac:dyDescent="0.2">
      <c r="A36" s="157">
        <v>10</v>
      </c>
      <c r="B36" s="153" t="s">
        <v>159</v>
      </c>
      <c r="C36" s="156" t="s">
        <v>392</v>
      </c>
      <c r="G36" s="154"/>
      <c r="H36" s="155"/>
    </row>
    <row r="37" spans="1:8" x14ac:dyDescent="0.2">
      <c r="A37" s="157">
        <v>11</v>
      </c>
      <c r="B37" s="153" t="s">
        <v>159</v>
      </c>
      <c r="C37" s="156" t="s">
        <v>392</v>
      </c>
      <c r="G37" s="154"/>
    </row>
    <row r="38" spans="1:8" x14ac:dyDescent="0.2">
      <c r="A38" s="157">
        <v>12</v>
      </c>
      <c r="B38" s="153" t="s">
        <v>159</v>
      </c>
      <c r="C38" s="156" t="s">
        <v>392</v>
      </c>
      <c r="G38" s="154"/>
    </row>
    <row r="39" spans="1:8" x14ac:dyDescent="0.2">
      <c r="A39" s="157">
        <v>13</v>
      </c>
      <c r="B39" s="153" t="s">
        <v>160</v>
      </c>
      <c r="C39" s="156" t="s">
        <v>392</v>
      </c>
      <c r="G39" s="154"/>
    </row>
    <row r="40" spans="1:8" x14ac:dyDescent="0.2">
      <c r="A40" s="157">
        <v>15</v>
      </c>
      <c r="B40" s="153" t="s">
        <v>160</v>
      </c>
      <c r="C40" s="156" t="s">
        <v>392</v>
      </c>
      <c r="F40" s="155"/>
      <c r="G40" s="154"/>
      <c r="H40" s="155"/>
    </row>
    <row r="41" spans="1:8" x14ac:dyDescent="0.2">
      <c r="A41" s="157">
        <v>16</v>
      </c>
      <c r="B41" s="153" t="s">
        <v>161</v>
      </c>
      <c r="C41" s="156" t="s">
        <v>392</v>
      </c>
      <c r="G41" s="154"/>
      <c r="H41" s="155"/>
    </row>
    <row r="42" spans="1:8" x14ac:dyDescent="0.2">
      <c r="A42" s="157">
        <v>17</v>
      </c>
      <c r="B42" s="153" t="s">
        <v>161</v>
      </c>
      <c r="C42" s="156" t="s">
        <v>392</v>
      </c>
      <c r="G42" s="154"/>
    </row>
    <row r="43" spans="1:8" x14ac:dyDescent="0.2">
      <c r="A43" s="157">
        <v>18</v>
      </c>
      <c r="B43" s="153" t="s">
        <v>161</v>
      </c>
      <c r="C43" s="156" t="s">
        <v>392</v>
      </c>
      <c r="G43" s="154"/>
    </row>
    <row r="44" spans="1:8" x14ac:dyDescent="0.2">
      <c r="A44" s="157">
        <v>19</v>
      </c>
      <c r="B44" s="153" t="s">
        <v>161</v>
      </c>
      <c r="C44" s="156" t="s">
        <v>392</v>
      </c>
      <c r="G44" s="154"/>
    </row>
    <row r="45" spans="1:8" x14ac:dyDescent="0.2">
      <c r="A45" s="157">
        <v>20</v>
      </c>
      <c r="B45" s="153" t="s">
        <v>161</v>
      </c>
      <c r="C45" s="156" t="s">
        <v>392</v>
      </c>
      <c r="G45" s="154"/>
    </row>
    <row r="46" spans="1:8" x14ac:dyDescent="0.2">
      <c r="A46" s="157">
        <v>21</v>
      </c>
      <c r="B46" s="153" t="s">
        <v>161</v>
      </c>
      <c r="C46" s="156" t="s">
        <v>392</v>
      </c>
      <c r="G46" s="154"/>
    </row>
    <row r="47" spans="1:8" x14ac:dyDescent="0.2">
      <c r="A47" s="157">
        <v>22</v>
      </c>
      <c r="B47" s="153" t="s">
        <v>161</v>
      </c>
      <c r="C47" s="156" t="s">
        <v>392</v>
      </c>
      <c r="G47" s="154"/>
    </row>
    <row r="48" spans="1:8" x14ac:dyDescent="0.2">
      <c r="A48" s="157">
        <v>23</v>
      </c>
      <c r="B48" s="153" t="s">
        <v>162</v>
      </c>
      <c r="C48" s="156" t="s">
        <v>392</v>
      </c>
      <c r="G48" s="154"/>
    </row>
    <row r="49" spans="1:8" x14ac:dyDescent="0.2">
      <c r="A49" s="157">
        <v>24</v>
      </c>
      <c r="B49" s="153" t="s">
        <v>162</v>
      </c>
      <c r="C49" s="156" t="s">
        <v>392</v>
      </c>
      <c r="G49" s="154"/>
    </row>
    <row r="50" spans="1:8" x14ac:dyDescent="0.2">
      <c r="A50" s="157">
        <v>25</v>
      </c>
      <c r="B50" s="153" t="s">
        <v>162</v>
      </c>
      <c r="C50" s="156" t="s">
        <v>392</v>
      </c>
      <c r="G50" s="154"/>
    </row>
    <row r="51" spans="1:8" x14ac:dyDescent="0.2">
      <c r="A51" s="157">
        <v>26</v>
      </c>
      <c r="B51" s="153" t="s">
        <v>162</v>
      </c>
      <c r="C51" s="156" t="s">
        <v>392</v>
      </c>
      <c r="G51" s="154"/>
    </row>
    <row r="52" spans="1:8" x14ac:dyDescent="0.2">
      <c r="A52" s="157">
        <v>28</v>
      </c>
      <c r="B52" s="153" t="s">
        <v>162</v>
      </c>
      <c r="C52" s="156" t="s">
        <v>392</v>
      </c>
      <c r="G52" s="154"/>
    </row>
    <row r="53" spans="1:8" x14ac:dyDescent="0.2">
      <c r="A53" s="157">
        <v>29</v>
      </c>
      <c r="B53" s="153" t="s">
        <v>162</v>
      </c>
      <c r="C53" s="156" t="s">
        <v>392</v>
      </c>
      <c r="G53" s="154"/>
    </row>
    <row r="54" spans="1:8" x14ac:dyDescent="0.2">
      <c r="A54" s="157">
        <v>30</v>
      </c>
      <c r="B54" s="153" t="s">
        <v>162</v>
      </c>
      <c r="C54" s="156" t="s">
        <v>392</v>
      </c>
      <c r="G54" s="154"/>
    </row>
    <row r="55" spans="1:8" x14ac:dyDescent="0.2">
      <c r="A55" s="157">
        <v>31</v>
      </c>
      <c r="B55" s="153" t="s">
        <v>162</v>
      </c>
      <c r="C55" s="156" t="s">
        <v>392</v>
      </c>
      <c r="G55" s="154"/>
    </row>
    <row r="56" spans="1:8" x14ac:dyDescent="0.2">
      <c r="A56" s="157">
        <v>32</v>
      </c>
      <c r="B56" s="153" t="s">
        <v>162</v>
      </c>
      <c r="C56" s="156" t="s">
        <v>392</v>
      </c>
      <c r="F56" s="155"/>
      <c r="G56" s="154"/>
      <c r="H56" s="155"/>
    </row>
    <row r="57" spans="1:8" x14ac:dyDescent="0.2">
      <c r="A57" s="157">
        <v>33</v>
      </c>
      <c r="B57" s="153" t="s">
        <v>162</v>
      </c>
      <c r="C57" s="156" t="s">
        <v>392</v>
      </c>
      <c r="F57" s="155"/>
      <c r="G57" s="154"/>
      <c r="H57" s="155"/>
    </row>
    <row r="58" spans="1:8" x14ac:dyDescent="0.2">
      <c r="A58" s="157">
        <v>34</v>
      </c>
      <c r="B58" s="153" t="s">
        <v>162</v>
      </c>
      <c r="C58" s="156" t="s">
        <v>392</v>
      </c>
      <c r="F58" s="155"/>
      <c r="G58" s="154"/>
      <c r="H58" s="155"/>
    </row>
    <row r="59" spans="1:8" x14ac:dyDescent="0.2">
      <c r="A59" s="157">
        <v>35</v>
      </c>
      <c r="B59" s="153" t="s">
        <v>162</v>
      </c>
      <c r="C59" s="156" t="s">
        <v>392</v>
      </c>
      <c r="F59" s="155"/>
      <c r="G59" s="154"/>
      <c r="H59" s="155"/>
    </row>
    <row r="60" spans="1:8" x14ac:dyDescent="0.2">
      <c r="A60" s="157">
        <v>36</v>
      </c>
      <c r="B60" s="153" t="s">
        <v>162</v>
      </c>
      <c r="C60" s="156" t="s">
        <v>392</v>
      </c>
      <c r="F60" s="155"/>
      <c r="G60" s="154"/>
      <c r="H60" s="155"/>
    </row>
    <row r="61" spans="1:8" x14ac:dyDescent="0.2">
      <c r="A61" s="157">
        <v>37</v>
      </c>
      <c r="B61" s="153" t="s">
        <v>162</v>
      </c>
      <c r="C61" s="156" t="s">
        <v>392</v>
      </c>
      <c r="F61" s="155"/>
      <c r="G61" s="154"/>
      <c r="H61" s="155"/>
    </row>
    <row r="62" spans="1:8" x14ac:dyDescent="0.2">
      <c r="A62" s="157">
        <v>38</v>
      </c>
      <c r="B62" s="153" t="s">
        <v>162</v>
      </c>
      <c r="C62" s="156" t="s">
        <v>392</v>
      </c>
      <c r="F62" s="155"/>
      <c r="G62" s="154"/>
      <c r="H62" s="155"/>
    </row>
    <row r="63" spans="1:8" x14ac:dyDescent="0.2">
      <c r="A63" s="157">
        <v>39</v>
      </c>
      <c r="B63" s="153" t="s">
        <v>162</v>
      </c>
      <c r="C63" s="156" t="s">
        <v>392</v>
      </c>
      <c r="F63" s="155"/>
      <c r="G63" s="154"/>
      <c r="H63" s="155"/>
    </row>
    <row r="64" spans="1:8" x14ac:dyDescent="0.2">
      <c r="A64" s="157">
        <v>40</v>
      </c>
      <c r="B64" s="153" t="s">
        <v>161</v>
      </c>
      <c r="C64" s="156" t="s">
        <v>392</v>
      </c>
      <c r="F64" s="155"/>
      <c r="G64" s="154"/>
      <c r="H64" s="155"/>
    </row>
    <row r="65" spans="1:8" x14ac:dyDescent="0.2">
      <c r="A65" s="157">
        <v>41</v>
      </c>
      <c r="B65" s="153" t="s">
        <v>163</v>
      </c>
      <c r="C65" s="156" t="s">
        <v>392</v>
      </c>
      <c r="F65" s="155"/>
      <c r="G65" s="154"/>
      <c r="H65" s="155"/>
    </row>
    <row r="66" spans="1:8" x14ac:dyDescent="0.2">
      <c r="A66" s="157">
        <v>42</v>
      </c>
      <c r="B66" s="153" t="s">
        <v>164</v>
      </c>
      <c r="C66" s="156" t="s">
        <v>392</v>
      </c>
      <c r="F66" s="155"/>
      <c r="G66" s="154"/>
      <c r="H66" s="155"/>
    </row>
    <row r="67" spans="1:8" x14ac:dyDescent="0.2">
      <c r="A67" s="157">
        <v>43</v>
      </c>
      <c r="B67" s="153" t="s">
        <v>164</v>
      </c>
      <c r="C67" s="156" t="s">
        <v>392</v>
      </c>
      <c r="F67" s="155"/>
      <c r="G67" s="154"/>
      <c r="H67" s="155"/>
    </row>
    <row r="68" spans="1:8" x14ac:dyDescent="0.2">
      <c r="A68" s="157">
        <v>44</v>
      </c>
      <c r="B68" s="153" t="s">
        <v>163</v>
      </c>
      <c r="C68" s="156" t="s">
        <v>392</v>
      </c>
      <c r="F68" s="155"/>
      <c r="G68" s="154"/>
      <c r="H68" s="155"/>
    </row>
    <row r="69" spans="1:8" x14ac:dyDescent="0.2">
      <c r="A69" s="157">
        <v>45</v>
      </c>
      <c r="B69" s="153" t="s">
        <v>165</v>
      </c>
      <c r="C69" s="156" t="s">
        <v>392</v>
      </c>
      <c r="F69" s="155"/>
      <c r="G69" s="154"/>
      <c r="H69" s="155"/>
    </row>
    <row r="70" spans="1:8" x14ac:dyDescent="0.2">
      <c r="A70" s="157">
        <v>46</v>
      </c>
      <c r="B70" s="153" t="s">
        <v>166</v>
      </c>
      <c r="C70" s="156" t="s">
        <v>392</v>
      </c>
      <c r="F70" s="155"/>
      <c r="G70" s="154"/>
      <c r="H70" s="155"/>
    </row>
    <row r="71" spans="1:8" x14ac:dyDescent="0.2">
      <c r="A71" s="157">
        <v>47</v>
      </c>
      <c r="B71" s="153" t="s">
        <v>167</v>
      </c>
      <c r="C71" s="156" t="s">
        <v>392</v>
      </c>
      <c r="F71" s="155"/>
      <c r="G71" s="154"/>
      <c r="H71" s="155"/>
    </row>
    <row r="72" spans="1:8" x14ac:dyDescent="0.2">
      <c r="A72" s="157">
        <v>48</v>
      </c>
      <c r="B72" s="153" t="s">
        <v>168</v>
      </c>
      <c r="C72" s="156" t="s">
        <v>392</v>
      </c>
      <c r="F72" s="155"/>
      <c r="G72" s="154"/>
      <c r="H72" s="155"/>
    </row>
    <row r="73" spans="1:8" x14ac:dyDescent="0.2">
      <c r="A73" s="157">
        <v>49</v>
      </c>
      <c r="B73" s="153" t="s">
        <v>161</v>
      </c>
      <c r="C73" s="156" t="s">
        <v>392</v>
      </c>
      <c r="F73" s="155"/>
      <c r="G73" s="154"/>
      <c r="H73" s="155"/>
    </row>
    <row r="74" spans="1:8" x14ac:dyDescent="0.2">
      <c r="A74" s="157">
        <v>50</v>
      </c>
      <c r="B74" s="153" t="s">
        <v>169</v>
      </c>
      <c r="C74" s="156" t="s">
        <v>392</v>
      </c>
      <c r="F74" s="155"/>
      <c r="G74" s="154"/>
      <c r="H74" s="155"/>
    </row>
    <row r="75" spans="1:8" x14ac:dyDescent="0.2">
      <c r="A75" s="157">
        <v>51</v>
      </c>
      <c r="B75" s="153" t="s">
        <v>170</v>
      </c>
      <c r="C75" s="156" t="s">
        <v>391</v>
      </c>
      <c r="F75" s="155"/>
      <c r="G75" s="154"/>
      <c r="H75" s="155"/>
    </row>
    <row r="76" spans="1:8" x14ac:dyDescent="0.2">
      <c r="A76" s="157">
        <v>52</v>
      </c>
      <c r="B76" s="153" t="s">
        <v>171</v>
      </c>
      <c r="C76" s="156" t="s">
        <v>392</v>
      </c>
      <c r="F76" s="155"/>
      <c r="G76" s="154"/>
      <c r="H76" s="155"/>
    </row>
    <row r="77" spans="1:8" x14ac:dyDescent="0.2">
      <c r="A77" s="157">
        <v>53</v>
      </c>
      <c r="B77" s="153" t="s">
        <v>171</v>
      </c>
      <c r="C77" s="156" t="s">
        <v>392</v>
      </c>
      <c r="F77" s="155"/>
      <c r="G77" s="154"/>
      <c r="H77" s="155"/>
    </row>
    <row r="78" spans="1:8" x14ac:dyDescent="0.2">
      <c r="A78" s="157">
        <v>55</v>
      </c>
      <c r="B78" s="153" t="s">
        <v>171</v>
      </c>
      <c r="C78" s="156" t="s">
        <v>392</v>
      </c>
      <c r="F78" s="155"/>
      <c r="G78" s="154"/>
      <c r="H78" s="155"/>
    </row>
    <row r="79" spans="1:8" x14ac:dyDescent="0.2">
      <c r="A79" s="157">
        <v>56</v>
      </c>
      <c r="B79" s="153" t="s">
        <v>171</v>
      </c>
      <c r="C79" s="156" t="s">
        <v>392</v>
      </c>
      <c r="F79" s="155"/>
      <c r="G79" s="154"/>
      <c r="H79" s="155"/>
    </row>
    <row r="80" spans="1:8" x14ac:dyDescent="0.2">
      <c r="A80" s="157">
        <v>57</v>
      </c>
      <c r="B80" s="153" t="s">
        <v>171</v>
      </c>
      <c r="C80" s="156" t="s">
        <v>392</v>
      </c>
      <c r="F80" s="155"/>
      <c r="G80" s="154"/>
      <c r="H80" s="155"/>
    </row>
    <row r="81" spans="1:8" x14ac:dyDescent="0.2">
      <c r="A81" s="157">
        <v>58</v>
      </c>
      <c r="B81" s="153" t="s">
        <v>172</v>
      </c>
      <c r="C81" s="156" t="s">
        <v>391</v>
      </c>
      <c r="F81" s="155"/>
      <c r="G81" s="154"/>
      <c r="H81" s="155"/>
    </row>
    <row r="82" spans="1:8" x14ac:dyDescent="0.2">
      <c r="A82" s="157">
        <v>59</v>
      </c>
      <c r="B82" s="153" t="s">
        <v>171</v>
      </c>
      <c r="C82" s="156" t="s">
        <v>392</v>
      </c>
      <c r="F82" s="155"/>
      <c r="G82" s="154"/>
      <c r="H82" s="155"/>
    </row>
    <row r="83" spans="1:8" x14ac:dyDescent="0.2">
      <c r="A83" s="157">
        <v>60</v>
      </c>
      <c r="B83" s="153" t="s">
        <v>171</v>
      </c>
      <c r="C83" s="156" t="s">
        <v>392</v>
      </c>
      <c r="F83" s="155"/>
      <c r="G83" s="154"/>
      <c r="H83" s="155"/>
    </row>
    <row r="84" spans="1:8" x14ac:dyDescent="0.2">
      <c r="A84" s="157">
        <v>62</v>
      </c>
      <c r="B84" s="153" t="s">
        <v>173</v>
      </c>
      <c r="C84" s="156" t="s">
        <v>391</v>
      </c>
    </row>
    <row r="85" spans="1:8" x14ac:dyDescent="0.2">
      <c r="A85" s="157">
        <v>63</v>
      </c>
      <c r="B85" s="153" t="s">
        <v>164</v>
      </c>
      <c r="C85" s="156" t="s">
        <v>392</v>
      </c>
    </row>
    <row r="86" spans="1:8" x14ac:dyDescent="0.2">
      <c r="A86" s="157">
        <v>64</v>
      </c>
      <c r="B86" s="153" t="s">
        <v>171</v>
      </c>
      <c r="C86" s="156" t="s">
        <v>392</v>
      </c>
    </row>
    <row r="87" spans="1:8" x14ac:dyDescent="0.2">
      <c r="A87" s="157">
        <v>65</v>
      </c>
      <c r="B87" s="153" t="s">
        <v>174</v>
      </c>
      <c r="C87" s="156" t="s">
        <v>392</v>
      </c>
    </row>
    <row r="88" spans="1:8" x14ac:dyDescent="0.2">
      <c r="A88" s="157">
        <v>66</v>
      </c>
      <c r="B88" s="153" t="s">
        <v>174</v>
      </c>
      <c r="C88" s="156" t="s">
        <v>392</v>
      </c>
    </row>
    <row r="89" spans="1:8" x14ac:dyDescent="0.2">
      <c r="A89" s="157">
        <v>67</v>
      </c>
      <c r="B89" s="153" t="s">
        <v>175</v>
      </c>
      <c r="C89" s="156" t="s">
        <v>392</v>
      </c>
    </row>
    <row r="90" spans="1:8" x14ac:dyDescent="0.2">
      <c r="A90" s="157">
        <v>71</v>
      </c>
      <c r="B90" s="153" t="s">
        <v>175</v>
      </c>
      <c r="C90" s="156" t="s">
        <v>392</v>
      </c>
    </row>
    <row r="91" spans="1:8" x14ac:dyDescent="0.2">
      <c r="A91" s="157">
        <v>72</v>
      </c>
      <c r="B91" s="153" t="s">
        <v>175</v>
      </c>
      <c r="C91" s="156" t="s">
        <v>392</v>
      </c>
    </row>
    <row r="92" spans="1:8" x14ac:dyDescent="0.2">
      <c r="A92" s="157">
        <v>73</v>
      </c>
      <c r="B92" s="153" t="s">
        <v>175</v>
      </c>
      <c r="C92" s="156" t="s">
        <v>392</v>
      </c>
    </row>
    <row r="93" spans="1:8" x14ac:dyDescent="0.2">
      <c r="A93" s="157">
        <v>74</v>
      </c>
      <c r="B93" s="153" t="s">
        <v>176</v>
      </c>
      <c r="C93" s="156" t="s">
        <v>392</v>
      </c>
    </row>
    <row r="94" spans="1:8" x14ac:dyDescent="0.2">
      <c r="A94" s="157">
        <v>75</v>
      </c>
      <c r="B94" s="153" t="s">
        <v>177</v>
      </c>
      <c r="C94" s="156" t="s">
        <v>392</v>
      </c>
    </row>
    <row r="95" spans="1:8" x14ac:dyDescent="0.2">
      <c r="A95" s="157">
        <v>76</v>
      </c>
      <c r="B95" s="153" t="s">
        <v>177</v>
      </c>
      <c r="C95" s="156" t="s">
        <v>392</v>
      </c>
    </row>
    <row r="96" spans="1:8" x14ac:dyDescent="0.2">
      <c r="A96" s="157">
        <v>77</v>
      </c>
      <c r="B96" s="153" t="s">
        <v>177</v>
      </c>
      <c r="C96" s="156" t="s">
        <v>392</v>
      </c>
    </row>
    <row r="97" spans="1:3" x14ac:dyDescent="0.2">
      <c r="A97" s="157">
        <v>78</v>
      </c>
      <c r="B97" s="153" t="s">
        <v>178</v>
      </c>
      <c r="C97" s="156" t="s">
        <v>392</v>
      </c>
    </row>
    <row r="98" spans="1:3" x14ac:dyDescent="0.2">
      <c r="A98" s="157">
        <v>79</v>
      </c>
      <c r="B98" s="153" t="s">
        <v>179</v>
      </c>
      <c r="C98" s="156" t="s">
        <v>391</v>
      </c>
    </row>
    <row r="99" spans="1:3" x14ac:dyDescent="0.2">
      <c r="A99" s="157">
        <v>80</v>
      </c>
      <c r="B99" s="153" t="s">
        <v>180</v>
      </c>
      <c r="C99" s="156" t="s">
        <v>392</v>
      </c>
    </row>
    <row r="100" spans="1:3" x14ac:dyDescent="0.2">
      <c r="A100" s="157">
        <v>81</v>
      </c>
      <c r="B100" s="153" t="s">
        <v>181</v>
      </c>
      <c r="C100" s="156" t="s">
        <v>392</v>
      </c>
    </row>
    <row r="101" spans="1:3" x14ac:dyDescent="0.2">
      <c r="A101" s="157">
        <v>82</v>
      </c>
      <c r="B101" s="153" t="s">
        <v>182</v>
      </c>
      <c r="C101" s="156" t="s">
        <v>392</v>
      </c>
    </row>
    <row r="102" spans="1:3" x14ac:dyDescent="0.2">
      <c r="A102" s="157">
        <v>83</v>
      </c>
      <c r="B102" s="153" t="s">
        <v>182</v>
      </c>
      <c r="C102" s="156" t="s">
        <v>392</v>
      </c>
    </row>
    <row r="103" spans="1:3" x14ac:dyDescent="0.2">
      <c r="A103" s="157">
        <v>84</v>
      </c>
      <c r="B103" s="153" t="s">
        <v>182</v>
      </c>
      <c r="C103" s="156" t="s">
        <v>392</v>
      </c>
    </row>
    <row r="104" spans="1:3" x14ac:dyDescent="0.2">
      <c r="A104" s="157">
        <v>85</v>
      </c>
      <c r="B104" s="153" t="s">
        <v>182</v>
      </c>
      <c r="C104" s="156" t="s">
        <v>392</v>
      </c>
    </row>
    <row r="105" spans="1:3" x14ac:dyDescent="0.2">
      <c r="A105" s="157">
        <v>86</v>
      </c>
      <c r="B105" s="153" t="s">
        <v>182</v>
      </c>
      <c r="C105" s="156" t="s">
        <v>392</v>
      </c>
    </row>
    <row r="106" spans="1:3" x14ac:dyDescent="0.2">
      <c r="A106" s="157">
        <v>87</v>
      </c>
      <c r="B106" s="153" t="s">
        <v>182</v>
      </c>
      <c r="C106" s="156" t="s">
        <v>392</v>
      </c>
    </row>
    <row r="107" spans="1:3" x14ac:dyDescent="0.2">
      <c r="A107" s="157">
        <v>88</v>
      </c>
      <c r="B107" s="153" t="s">
        <v>182</v>
      </c>
      <c r="C107" s="156" t="s">
        <v>392</v>
      </c>
    </row>
    <row r="108" spans="1:3" x14ac:dyDescent="0.2">
      <c r="A108" s="157">
        <v>91</v>
      </c>
      <c r="B108" s="153" t="s">
        <v>183</v>
      </c>
      <c r="C108" s="156" t="s">
        <v>392</v>
      </c>
    </row>
    <row r="109" spans="1:3" x14ac:dyDescent="0.2">
      <c r="A109" s="157">
        <v>92</v>
      </c>
      <c r="B109" s="153" t="s">
        <v>183</v>
      </c>
      <c r="C109" s="156" t="s">
        <v>392</v>
      </c>
    </row>
    <row r="110" spans="1:3" x14ac:dyDescent="0.2">
      <c r="A110" s="157">
        <v>93</v>
      </c>
      <c r="B110" s="153" t="s">
        <v>184</v>
      </c>
      <c r="C110" s="156" t="s">
        <v>391</v>
      </c>
    </row>
    <row r="111" spans="1:3" x14ac:dyDescent="0.2">
      <c r="A111" s="157">
        <v>94</v>
      </c>
      <c r="B111" s="153" t="s">
        <v>183</v>
      </c>
      <c r="C111" s="156" t="s">
        <v>392</v>
      </c>
    </row>
    <row r="112" spans="1:3" x14ac:dyDescent="0.2">
      <c r="A112" s="157">
        <v>95</v>
      </c>
      <c r="B112" s="153" t="s">
        <v>183</v>
      </c>
      <c r="C112" s="156" t="s">
        <v>392</v>
      </c>
    </row>
    <row r="113" spans="1:3" x14ac:dyDescent="0.2">
      <c r="A113" s="157">
        <v>96</v>
      </c>
      <c r="B113" s="153" t="s">
        <v>183</v>
      </c>
      <c r="C113" s="156" t="s">
        <v>392</v>
      </c>
    </row>
    <row r="114" spans="1:3" x14ac:dyDescent="0.2">
      <c r="A114" s="157">
        <v>97</v>
      </c>
      <c r="B114" s="153" t="s">
        <v>185</v>
      </c>
      <c r="C114" s="156" t="s">
        <v>392</v>
      </c>
    </row>
    <row r="115" spans="1:3" x14ac:dyDescent="0.2">
      <c r="A115" s="157">
        <v>98</v>
      </c>
      <c r="B115" s="153" t="s">
        <v>186</v>
      </c>
      <c r="C115" s="156" t="s">
        <v>392</v>
      </c>
    </row>
    <row r="116" spans="1:3" x14ac:dyDescent="0.2">
      <c r="A116" s="157">
        <v>99</v>
      </c>
      <c r="B116" s="153" t="s">
        <v>187</v>
      </c>
      <c r="C116" s="156" t="s">
        <v>392</v>
      </c>
    </row>
    <row r="117" spans="1:3" x14ac:dyDescent="0.2">
      <c r="A117" s="157">
        <v>100</v>
      </c>
      <c r="B117" s="153" t="s">
        <v>187</v>
      </c>
      <c r="C117" s="156" t="s">
        <v>392</v>
      </c>
    </row>
    <row r="118" spans="1:3" x14ac:dyDescent="0.2">
      <c r="A118" s="157">
        <v>101</v>
      </c>
      <c r="B118" s="153" t="s">
        <v>188</v>
      </c>
      <c r="C118" s="156" t="s">
        <v>392</v>
      </c>
    </row>
    <row r="119" spans="1:3" x14ac:dyDescent="0.2">
      <c r="A119" s="157">
        <v>102</v>
      </c>
      <c r="B119" s="153" t="s">
        <v>188</v>
      </c>
      <c r="C119" s="156" t="s">
        <v>392</v>
      </c>
    </row>
    <row r="120" spans="1:3" x14ac:dyDescent="0.2">
      <c r="A120" s="157">
        <v>103</v>
      </c>
      <c r="B120" s="153" t="s">
        <v>188</v>
      </c>
      <c r="C120" s="156" t="s">
        <v>392</v>
      </c>
    </row>
    <row r="121" spans="1:3" x14ac:dyDescent="0.2">
      <c r="A121" s="157">
        <v>104</v>
      </c>
      <c r="B121" s="153" t="s">
        <v>189</v>
      </c>
      <c r="C121" s="156" t="s">
        <v>392</v>
      </c>
    </row>
    <row r="122" spans="1:3" x14ac:dyDescent="0.2">
      <c r="A122" s="157">
        <v>105</v>
      </c>
      <c r="B122" s="153" t="s">
        <v>189</v>
      </c>
      <c r="C122" s="156" t="s">
        <v>392</v>
      </c>
    </row>
    <row r="123" spans="1:3" x14ac:dyDescent="0.2">
      <c r="A123" s="157">
        <v>106</v>
      </c>
      <c r="B123" s="153" t="s">
        <v>189</v>
      </c>
      <c r="C123" s="156" t="s">
        <v>392</v>
      </c>
    </row>
    <row r="124" spans="1:3" x14ac:dyDescent="0.2">
      <c r="A124" s="157">
        <v>107</v>
      </c>
      <c r="B124" s="153" t="s">
        <v>189</v>
      </c>
      <c r="C124" s="156" t="s">
        <v>392</v>
      </c>
    </row>
    <row r="125" spans="1:3" x14ac:dyDescent="0.2">
      <c r="A125" s="157">
        <v>108</v>
      </c>
      <c r="B125" s="153" t="s">
        <v>189</v>
      </c>
      <c r="C125" s="156" t="s">
        <v>392</v>
      </c>
    </row>
    <row r="126" spans="1:3" x14ac:dyDescent="0.2">
      <c r="A126" s="157">
        <v>109</v>
      </c>
      <c r="B126" s="153" t="s">
        <v>189</v>
      </c>
      <c r="C126" s="156" t="s">
        <v>392</v>
      </c>
    </row>
    <row r="127" spans="1:3" x14ac:dyDescent="0.2">
      <c r="A127" s="157">
        <v>110</v>
      </c>
      <c r="B127" s="153" t="s">
        <v>189</v>
      </c>
      <c r="C127" s="156" t="s">
        <v>392</v>
      </c>
    </row>
    <row r="128" spans="1:3" x14ac:dyDescent="0.2">
      <c r="A128" s="157">
        <v>111</v>
      </c>
      <c r="B128" s="153" t="s">
        <v>190</v>
      </c>
      <c r="C128" s="156" t="s">
        <v>392</v>
      </c>
    </row>
    <row r="129" spans="1:3" x14ac:dyDescent="0.2">
      <c r="A129" s="157">
        <v>112</v>
      </c>
      <c r="B129" s="153" t="s">
        <v>191</v>
      </c>
      <c r="C129" s="156" t="s">
        <v>392</v>
      </c>
    </row>
    <row r="130" spans="1:3" x14ac:dyDescent="0.2">
      <c r="A130" s="157">
        <v>113</v>
      </c>
      <c r="B130" s="153" t="s">
        <v>191</v>
      </c>
      <c r="C130" s="156" t="s">
        <v>392</v>
      </c>
    </row>
    <row r="131" spans="1:3" x14ac:dyDescent="0.2">
      <c r="A131" s="157">
        <v>115</v>
      </c>
      <c r="B131" s="153" t="s">
        <v>191</v>
      </c>
      <c r="C131" s="156" t="s">
        <v>392</v>
      </c>
    </row>
    <row r="132" spans="1:3" x14ac:dyDescent="0.2">
      <c r="A132" s="157">
        <v>116</v>
      </c>
      <c r="B132" s="153" t="s">
        <v>191</v>
      </c>
      <c r="C132" s="156" t="s">
        <v>392</v>
      </c>
    </row>
    <row r="133" spans="1:3" x14ac:dyDescent="0.2">
      <c r="A133" s="157">
        <v>117</v>
      </c>
      <c r="B133" s="153" t="s">
        <v>191</v>
      </c>
      <c r="C133" s="156" t="s">
        <v>392</v>
      </c>
    </row>
    <row r="134" spans="1:3" x14ac:dyDescent="0.2">
      <c r="A134" s="157">
        <v>118</v>
      </c>
      <c r="B134" s="153" t="s">
        <v>192</v>
      </c>
      <c r="C134" s="156" t="s">
        <v>392</v>
      </c>
    </row>
    <row r="135" spans="1:3" x14ac:dyDescent="0.2">
      <c r="A135" s="157">
        <v>119</v>
      </c>
      <c r="B135" s="153" t="s">
        <v>192</v>
      </c>
      <c r="C135" s="156" t="s">
        <v>392</v>
      </c>
    </row>
    <row r="136" spans="1:3" x14ac:dyDescent="0.2">
      <c r="A136" s="157">
        <v>120</v>
      </c>
      <c r="B136" s="153" t="s">
        <v>164</v>
      </c>
      <c r="C136" s="156" t="s">
        <v>392</v>
      </c>
    </row>
    <row r="137" spans="1:3" x14ac:dyDescent="0.2">
      <c r="A137" s="157">
        <v>121</v>
      </c>
      <c r="B137" s="153" t="s">
        <v>193</v>
      </c>
      <c r="C137" s="156" t="s">
        <v>391</v>
      </c>
    </row>
    <row r="138" spans="1:3" x14ac:dyDescent="0.2">
      <c r="A138" s="157">
        <v>122</v>
      </c>
      <c r="B138" s="153" t="s">
        <v>194</v>
      </c>
      <c r="C138" s="156" t="s">
        <v>391</v>
      </c>
    </row>
    <row r="139" spans="1:3" x14ac:dyDescent="0.2">
      <c r="A139" s="157">
        <v>123</v>
      </c>
      <c r="B139" s="153" t="s">
        <v>195</v>
      </c>
      <c r="C139" s="156" t="s">
        <v>391</v>
      </c>
    </row>
    <row r="140" spans="1:3" x14ac:dyDescent="0.2">
      <c r="A140" s="157">
        <v>124</v>
      </c>
      <c r="B140" s="153" t="s">
        <v>195</v>
      </c>
      <c r="C140" s="156" t="s">
        <v>391</v>
      </c>
    </row>
    <row r="141" spans="1:3" x14ac:dyDescent="0.2">
      <c r="A141" s="157">
        <v>125</v>
      </c>
      <c r="B141" s="153" t="s">
        <v>195</v>
      </c>
      <c r="C141" s="156" t="s">
        <v>391</v>
      </c>
    </row>
    <row r="142" spans="1:3" x14ac:dyDescent="0.2">
      <c r="A142" s="157">
        <v>126</v>
      </c>
      <c r="B142" s="153" t="s">
        <v>196</v>
      </c>
      <c r="C142" s="156" t="s">
        <v>391</v>
      </c>
    </row>
    <row r="143" spans="1:3" x14ac:dyDescent="0.2">
      <c r="A143" s="157">
        <v>127</v>
      </c>
      <c r="B143" s="153" t="s">
        <v>197</v>
      </c>
      <c r="C143" s="156" t="s">
        <v>391</v>
      </c>
    </row>
    <row r="144" spans="1:3" x14ac:dyDescent="0.2">
      <c r="A144" s="157">
        <v>128</v>
      </c>
      <c r="B144" s="153" t="s">
        <v>198</v>
      </c>
      <c r="C144" s="156" t="s">
        <v>391</v>
      </c>
    </row>
    <row r="145" spans="1:3" x14ac:dyDescent="0.2">
      <c r="A145" s="157">
        <v>129</v>
      </c>
      <c r="B145" s="153" t="s">
        <v>197</v>
      </c>
      <c r="C145" s="156" t="s">
        <v>391</v>
      </c>
    </row>
    <row r="146" spans="1:3" x14ac:dyDescent="0.2">
      <c r="A146" s="157">
        <v>130</v>
      </c>
      <c r="B146" s="153" t="s">
        <v>199</v>
      </c>
      <c r="C146" s="156" t="s">
        <v>391</v>
      </c>
    </row>
    <row r="147" spans="1:3" x14ac:dyDescent="0.2">
      <c r="A147" s="157">
        <v>131</v>
      </c>
      <c r="B147" s="153" t="s">
        <v>199</v>
      </c>
      <c r="C147" s="156" t="s">
        <v>391</v>
      </c>
    </row>
    <row r="148" spans="1:3" x14ac:dyDescent="0.2">
      <c r="A148" s="157">
        <v>132</v>
      </c>
      <c r="B148" s="153" t="s">
        <v>200</v>
      </c>
      <c r="C148" s="156" t="s">
        <v>391</v>
      </c>
    </row>
    <row r="149" spans="1:3" x14ac:dyDescent="0.2">
      <c r="A149" s="157">
        <v>133</v>
      </c>
      <c r="B149" s="153" t="s">
        <v>200</v>
      </c>
      <c r="C149" s="156" t="s">
        <v>391</v>
      </c>
    </row>
    <row r="150" spans="1:3" x14ac:dyDescent="0.2">
      <c r="A150" s="157">
        <v>134</v>
      </c>
      <c r="B150" s="153" t="s">
        <v>200</v>
      </c>
      <c r="C150" s="156" t="s">
        <v>391</v>
      </c>
    </row>
    <row r="151" spans="1:3" x14ac:dyDescent="0.2">
      <c r="A151" s="157">
        <v>135</v>
      </c>
      <c r="B151" s="153" t="s">
        <v>200</v>
      </c>
      <c r="C151" s="156" t="s">
        <v>391</v>
      </c>
    </row>
    <row r="152" spans="1:3" x14ac:dyDescent="0.2">
      <c r="A152" s="157">
        <v>136</v>
      </c>
      <c r="B152" s="153" t="s">
        <v>200</v>
      </c>
      <c r="C152" s="156" t="s">
        <v>391</v>
      </c>
    </row>
    <row r="153" spans="1:3" x14ac:dyDescent="0.2">
      <c r="A153" s="157">
        <v>137</v>
      </c>
      <c r="B153" s="153" t="s">
        <v>200</v>
      </c>
      <c r="C153" s="156" t="s">
        <v>391</v>
      </c>
    </row>
    <row r="154" spans="1:3" x14ac:dyDescent="0.2">
      <c r="A154" s="157">
        <v>138</v>
      </c>
      <c r="B154" s="153" t="s">
        <v>200</v>
      </c>
      <c r="C154" s="156" t="s">
        <v>391</v>
      </c>
    </row>
    <row r="155" spans="1:3" x14ac:dyDescent="0.2">
      <c r="A155" s="157">
        <v>140</v>
      </c>
      <c r="B155" s="153" t="s">
        <v>184</v>
      </c>
      <c r="C155" s="156" t="s">
        <v>391</v>
      </c>
    </row>
    <row r="156" spans="1:3" x14ac:dyDescent="0.2">
      <c r="A156" s="157">
        <v>141</v>
      </c>
      <c r="B156" s="153" t="s">
        <v>201</v>
      </c>
      <c r="C156" s="156" t="s">
        <v>391</v>
      </c>
    </row>
    <row r="157" spans="1:3" x14ac:dyDescent="0.2">
      <c r="A157" s="157">
        <v>142</v>
      </c>
      <c r="B157" s="153" t="s">
        <v>201</v>
      </c>
      <c r="C157" s="156" t="s">
        <v>391</v>
      </c>
    </row>
    <row r="158" spans="1:3" x14ac:dyDescent="0.2">
      <c r="A158" s="157">
        <v>143</v>
      </c>
      <c r="B158" s="153" t="s">
        <v>187</v>
      </c>
      <c r="C158" s="156" t="s">
        <v>392</v>
      </c>
    </row>
    <row r="159" spans="1:3" x14ac:dyDescent="0.2">
      <c r="A159" s="157">
        <v>144</v>
      </c>
      <c r="B159" s="153" t="s">
        <v>202</v>
      </c>
      <c r="C159" s="156" t="s">
        <v>391</v>
      </c>
    </row>
    <row r="160" spans="1:3" x14ac:dyDescent="0.2">
      <c r="A160" s="157">
        <v>145</v>
      </c>
      <c r="B160" s="153" t="s">
        <v>202</v>
      </c>
      <c r="C160" s="156" t="s">
        <v>391</v>
      </c>
    </row>
    <row r="161" spans="1:3" x14ac:dyDescent="0.2">
      <c r="A161" s="157">
        <v>146</v>
      </c>
      <c r="B161" s="153" t="s">
        <v>202</v>
      </c>
      <c r="C161" s="156" t="s">
        <v>391</v>
      </c>
    </row>
    <row r="162" spans="1:3" x14ac:dyDescent="0.2">
      <c r="A162" s="157">
        <v>147</v>
      </c>
      <c r="B162" s="153" t="s">
        <v>202</v>
      </c>
      <c r="C162" s="156" t="s">
        <v>391</v>
      </c>
    </row>
    <row r="163" spans="1:3" x14ac:dyDescent="0.2">
      <c r="A163" s="157">
        <v>148</v>
      </c>
      <c r="B163" s="153" t="s">
        <v>203</v>
      </c>
      <c r="C163" s="156" t="s">
        <v>391</v>
      </c>
    </row>
    <row r="164" spans="1:3" x14ac:dyDescent="0.2">
      <c r="A164" s="157">
        <v>149</v>
      </c>
      <c r="B164" s="153" t="s">
        <v>204</v>
      </c>
      <c r="C164" s="156" t="s">
        <v>391</v>
      </c>
    </row>
    <row r="165" spans="1:3" x14ac:dyDescent="0.2">
      <c r="A165" s="157">
        <v>150</v>
      </c>
      <c r="B165" s="153" t="s">
        <v>196</v>
      </c>
      <c r="C165" s="156" t="s">
        <v>391</v>
      </c>
    </row>
    <row r="166" spans="1:3" x14ac:dyDescent="0.2">
      <c r="A166" s="157">
        <v>151</v>
      </c>
      <c r="B166" s="153" t="s">
        <v>196</v>
      </c>
      <c r="C166" s="156" t="s">
        <v>391</v>
      </c>
    </row>
    <row r="167" spans="1:3" x14ac:dyDescent="0.2">
      <c r="A167" s="157">
        <v>152</v>
      </c>
      <c r="B167" s="153" t="s">
        <v>196</v>
      </c>
      <c r="C167" s="156" t="s">
        <v>391</v>
      </c>
    </row>
    <row r="168" spans="1:3" x14ac:dyDescent="0.2">
      <c r="A168" s="157">
        <v>153</v>
      </c>
      <c r="B168" s="153" t="s">
        <v>196</v>
      </c>
      <c r="C168" s="156" t="s">
        <v>391</v>
      </c>
    </row>
    <row r="169" spans="1:3" x14ac:dyDescent="0.2">
      <c r="A169" s="157">
        <v>154</v>
      </c>
      <c r="B169" s="153" t="s">
        <v>196</v>
      </c>
      <c r="C169" s="156" t="s">
        <v>391</v>
      </c>
    </row>
    <row r="170" spans="1:3" x14ac:dyDescent="0.2">
      <c r="A170" s="157">
        <v>155</v>
      </c>
      <c r="B170" s="153" t="s">
        <v>184</v>
      </c>
      <c r="C170" s="156" t="s">
        <v>392</v>
      </c>
    </row>
    <row r="171" spans="1:3" x14ac:dyDescent="0.2">
      <c r="A171" s="157">
        <v>156</v>
      </c>
      <c r="B171" s="153" t="s">
        <v>196</v>
      </c>
      <c r="C171" s="156" t="s">
        <v>391</v>
      </c>
    </row>
    <row r="172" spans="1:3" x14ac:dyDescent="0.2">
      <c r="A172" s="157">
        <v>157</v>
      </c>
      <c r="B172" s="153" t="s">
        <v>196</v>
      </c>
      <c r="C172" s="156" t="s">
        <v>391</v>
      </c>
    </row>
    <row r="173" spans="1:3" x14ac:dyDescent="0.2">
      <c r="A173" s="157">
        <v>158</v>
      </c>
      <c r="B173" s="153" t="s">
        <v>196</v>
      </c>
      <c r="C173" s="156" t="s">
        <v>391</v>
      </c>
    </row>
    <row r="174" spans="1:3" x14ac:dyDescent="0.2">
      <c r="A174" s="157">
        <v>159</v>
      </c>
      <c r="B174" s="153" t="s">
        <v>171</v>
      </c>
      <c r="C174" s="156" t="s">
        <v>392</v>
      </c>
    </row>
    <row r="175" spans="1:3" x14ac:dyDescent="0.2">
      <c r="A175" s="157">
        <v>160</v>
      </c>
      <c r="B175" s="153" t="s">
        <v>196</v>
      </c>
      <c r="C175" s="156" t="s">
        <v>391</v>
      </c>
    </row>
    <row r="176" spans="1:3" x14ac:dyDescent="0.2">
      <c r="A176" s="157">
        <v>161</v>
      </c>
      <c r="B176" s="153" t="s">
        <v>196</v>
      </c>
      <c r="C176" s="156" t="s">
        <v>391</v>
      </c>
    </row>
    <row r="177" spans="1:3" x14ac:dyDescent="0.2">
      <c r="A177" s="157">
        <v>162</v>
      </c>
      <c r="B177" s="153" t="s">
        <v>196</v>
      </c>
      <c r="C177" s="156" t="s">
        <v>391</v>
      </c>
    </row>
    <row r="178" spans="1:3" x14ac:dyDescent="0.2">
      <c r="A178" s="157">
        <v>163</v>
      </c>
      <c r="B178" s="153" t="s">
        <v>196</v>
      </c>
      <c r="C178" s="156" t="s">
        <v>391</v>
      </c>
    </row>
    <row r="179" spans="1:3" x14ac:dyDescent="0.2">
      <c r="A179" s="157">
        <v>164</v>
      </c>
      <c r="B179" s="153" t="s">
        <v>196</v>
      </c>
      <c r="C179" s="156" t="s">
        <v>391</v>
      </c>
    </row>
    <row r="180" spans="1:3" x14ac:dyDescent="0.2">
      <c r="A180" s="157">
        <v>165</v>
      </c>
      <c r="B180" s="153" t="s">
        <v>196</v>
      </c>
      <c r="C180" s="156" t="s">
        <v>391</v>
      </c>
    </row>
    <row r="181" spans="1:3" x14ac:dyDescent="0.2">
      <c r="A181" s="157">
        <v>166</v>
      </c>
      <c r="B181" s="153" t="s">
        <v>196</v>
      </c>
      <c r="C181" s="156" t="s">
        <v>391</v>
      </c>
    </row>
    <row r="182" spans="1:3" x14ac:dyDescent="0.2">
      <c r="A182" s="157">
        <v>167</v>
      </c>
      <c r="B182" s="153" t="s">
        <v>196</v>
      </c>
      <c r="C182" s="156" t="s">
        <v>391</v>
      </c>
    </row>
    <row r="183" spans="1:3" x14ac:dyDescent="0.2">
      <c r="A183" s="157">
        <v>168</v>
      </c>
      <c r="B183" s="153" t="s">
        <v>196</v>
      </c>
      <c r="C183" s="156" t="s">
        <v>391</v>
      </c>
    </row>
    <row r="184" spans="1:3" x14ac:dyDescent="0.2">
      <c r="A184" s="157">
        <v>169</v>
      </c>
      <c r="B184" s="153" t="s">
        <v>196</v>
      </c>
      <c r="C184" s="156" t="s">
        <v>391</v>
      </c>
    </row>
    <row r="185" spans="1:3" x14ac:dyDescent="0.2">
      <c r="A185" s="157">
        <v>170</v>
      </c>
      <c r="B185" s="153" t="s">
        <v>196</v>
      </c>
      <c r="C185" s="156" t="s">
        <v>391</v>
      </c>
    </row>
    <row r="186" spans="1:3" x14ac:dyDescent="0.2">
      <c r="A186" s="157">
        <v>171</v>
      </c>
      <c r="B186" s="153" t="s">
        <v>196</v>
      </c>
      <c r="C186" s="156" t="s">
        <v>391</v>
      </c>
    </row>
    <row r="187" spans="1:3" x14ac:dyDescent="0.2">
      <c r="A187" s="157">
        <v>172</v>
      </c>
      <c r="B187" s="153" t="s">
        <v>196</v>
      </c>
      <c r="C187" s="156" t="s">
        <v>391</v>
      </c>
    </row>
    <row r="188" spans="1:3" x14ac:dyDescent="0.2">
      <c r="A188" s="157">
        <v>173</v>
      </c>
      <c r="B188" s="153" t="s">
        <v>196</v>
      </c>
      <c r="C188" s="156" t="s">
        <v>391</v>
      </c>
    </row>
    <row r="189" spans="1:3" x14ac:dyDescent="0.2">
      <c r="A189" s="157">
        <v>174</v>
      </c>
      <c r="B189" s="153" t="s">
        <v>196</v>
      </c>
      <c r="C189" s="156" t="s">
        <v>391</v>
      </c>
    </row>
    <row r="190" spans="1:3" x14ac:dyDescent="0.2">
      <c r="A190" s="157">
        <v>175</v>
      </c>
      <c r="B190" s="153" t="s">
        <v>196</v>
      </c>
      <c r="C190" s="156" t="s">
        <v>391</v>
      </c>
    </row>
    <row r="191" spans="1:3" x14ac:dyDescent="0.2">
      <c r="A191" s="157">
        <v>176</v>
      </c>
      <c r="B191" s="153" t="s">
        <v>196</v>
      </c>
      <c r="C191" s="156" t="s">
        <v>391</v>
      </c>
    </row>
    <row r="192" spans="1:3" x14ac:dyDescent="0.2">
      <c r="A192" s="157">
        <v>177</v>
      </c>
      <c r="B192" s="153" t="s">
        <v>196</v>
      </c>
      <c r="C192" s="156" t="s">
        <v>391</v>
      </c>
    </row>
    <row r="193" spans="1:3" x14ac:dyDescent="0.2">
      <c r="A193" s="157">
        <v>178</v>
      </c>
      <c r="B193" s="153" t="s">
        <v>205</v>
      </c>
      <c r="C193" s="156" t="s">
        <v>391</v>
      </c>
    </row>
    <row r="194" spans="1:3" x14ac:dyDescent="0.2">
      <c r="A194" s="157">
        <v>179</v>
      </c>
      <c r="B194" s="153" t="s">
        <v>196</v>
      </c>
      <c r="C194" s="156" t="s">
        <v>391</v>
      </c>
    </row>
    <row r="195" spans="1:3" x14ac:dyDescent="0.2">
      <c r="A195" s="157">
        <v>180</v>
      </c>
      <c r="B195" s="153" t="s">
        <v>196</v>
      </c>
      <c r="C195" s="156" t="s">
        <v>391</v>
      </c>
    </row>
    <row r="196" spans="1:3" x14ac:dyDescent="0.2">
      <c r="A196" s="157">
        <v>181</v>
      </c>
      <c r="B196" s="153" t="s">
        <v>196</v>
      </c>
      <c r="C196" s="156" t="s">
        <v>391</v>
      </c>
    </row>
    <row r="197" spans="1:3" x14ac:dyDescent="0.2">
      <c r="A197" s="157">
        <v>182</v>
      </c>
      <c r="B197" s="153" t="s">
        <v>196</v>
      </c>
      <c r="C197" s="156" t="s">
        <v>391</v>
      </c>
    </row>
    <row r="198" spans="1:3" x14ac:dyDescent="0.2">
      <c r="A198" s="157">
        <v>183</v>
      </c>
      <c r="B198" s="153" t="s">
        <v>196</v>
      </c>
      <c r="C198" s="156" t="s">
        <v>391</v>
      </c>
    </row>
    <row r="199" spans="1:3" x14ac:dyDescent="0.2">
      <c r="A199" s="157">
        <v>184</v>
      </c>
      <c r="B199" s="153" t="s">
        <v>196</v>
      </c>
      <c r="C199" s="156" t="s">
        <v>391</v>
      </c>
    </row>
    <row r="200" spans="1:3" x14ac:dyDescent="0.2">
      <c r="A200" s="157">
        <v>185</v>
      </c>
      <c r="B200" s="153" t="s">
        <v>196</v>
      </c>
      <c r="C200" s="156" t="s">
        <v>391</v>
      </c>
    </row>
    <row r="201" spans="1:3" x14ac:dyDescent="0.2">
      <c r="A201" s="157">
        <v>186</v>
      </c>
      <c r="B201" s="153" t="s">
        <v>196</v>
      </c>
      <c r="C201" s="156" t="s">
        <v>391</v>
      </c>
    </row>
    <row r="202" spans="1:3" x14ac:dyDescent="0.2">
      <c r="A202" s="157">
        <v>187</v>
      </c>
      <c r="B202" s="153" t="s">
        <v>196</v>
      </c>
      <c r="C202" s="156" t="s">
        <v>391</v>
      </c>
    </row>
    <row r="203" spans="1:3" x14ac:dyDescent="0.2">
      <c r="A203" s="157">
        <v>188</v>
      </c>
      <c r="B203" s="153" t="s">
        <v>196</v>
      </c>
      <c r="C203" s="156" t="s">
        <v>391</v>
      </c>
    </row>
    <row r="204" spans="1:3" x14ac:dyDescent="0.2">
      <c r="A204" s="157">
        <v>189</v>
      </c>
      <c r="B204" s="153" t="s">
        <v>196</v>
      </c>
      <c r="C204" s="156" t="s">
        <v>392</v>
      </c>
    </row>
    <row r="205" spans="1:3" x14ac:dyDescent="0.2">
      <c r="A205" s="157">
        <v>190</v>
      </c>
      <c r="B205" s="153" t="s">
        <v>196</v>
      </c>
      <c r="C205" s="156" t="s">
        <v>392</v>
      </c>
    </row>
    <row r="206" spans="1:3" x14ac:dyDescent="0.2">
      <c r="A206" s="157">
        <v>191</v>
      </c>
      <c r="B206" s="153" t="s">
        <v>196</v>
      </c>
      <c r="C206" s="156" t="s">
        <v>392</v>
      </c>
    </row>
    <row r="207" spans="1:3" x14ac:dyDescent="0.2">
      <c r="A207" s="157">
        <v>192</v>
      </c>
      <c r="B207" s="153" t="s">
        <v>196</v>
      </c>
      <c r="C207" s="156" t="s">
        <v>392</v>
      </c>
    </row>
    <row r="208" spans="1:3" x14ac:dyDescent="0.2">
      <c r="A208" s="157">
        <v>193</v>
      </c>
      <c r="B208" s="153" t="s">
        <v>196</v>
      </c>
      <c r="C208" s="156" t="s">
        <v>392</v>
      </c>
    </row>
    <row r="209" spans="1:3" x14ac:dyDescent="0.2">
      <c r="A209" s="157">
        <v>194</v>
      </c>
      <c r="B209" s="153" t="s">
        <v>196</v>
      </c>
      <c r="C209" s="156" t="s">
        <v>392</v>
      </c>
    </row>
    <row r="210" spans="1:3" x14ac:dyDescent="0.2">
      <c r="A210" s="157">
        <v>195</v>
      </c>
      <c r="B210" s="153" t="s">
        <v>196</v>
      </c>
      <c r="C210" s="156" t="s">
        <v>392</v>
      </c>
    </row>
    <row r="211" spans="1:3" x14ac:dyDescent="0.2">
      <c r="A211" s="157">
        <v>196</v>
      </c>
      <c r="B211" s="153" t="s">
        <v>196</v>
      </c>
      <c r="C211" s="156" t="s">
        <v>392</v>
      </c>
    </row>
    <row r="212" spans="1:3" x14ac:dyDescent="0.2">
      <c r="A212" s="157">
        <v>197</v>
      </c>
      <c r="B212" s="153" t="s">
        <v>196</v>
      </c>
      <c r="C212" s="156" t="s">
        <v>392</v>
      </c>
    </row>
    <row r="213" spans="1:3" x14ac:dyDescent="0.2">
      <c r="A213" s="157">
        <v>198</v>
      </c>
      <c r="B213" s="153" t="s">
        <v>196</v>
      </c>
      <c r="C213" s="156" t="s">
        <v>392</v>
      </c>
    </row>
    <row r="214" spans="1:3" x14ac:dyDescent="0.2">
      <c r="A214" s="157">
        <v>199</v>
      </c>
      <c r="B214" s="153" t="s">
        <v>196</v>
      </c>
      <c r="C214" s="156" t="s">
        <v>392</v>
      </c>
    </row>
    <row r="215" spans="1:3" x14ac:dyDescent="0.2">
      <c r="A215" s="157">
        <v>201</v>
      </c>
      <c r="B215" s="153" t="s">
        <v>196</v>
      </c>
      <c r="C215" s="156" t="s">
        <v>392</v>
      </c>
    </row>
    <row r="216" spans="1:3" x14ac:dyDescent="0.2">
      <c r="A216" s="157">
        <v>202</v>
      </c>
      <c r="B216" s="153" t="s">
        <v>196</v>
      </c>
      <c r="C216" s="156" t="s">
        <v>392</v>
      </c>
    </row>
    <row r="217" spans="1:3" x14ac:dyDescent="0.2">
      <c r="A217" s="157">
        <v>203</v>
      </c>
      <c r="B217" s="153" t="s">
        <v>196</v>
      </c>
      <c r="C217" s="156" t="s">
        <v>392</v>
      </c>
    </row>
    <row r="218" spans="1:3" x14ac:dyDescent="0.2">
      <c r="A218" s="157">
        <v>204</v>
      </c>
      <c r="B218" s="153" t="s">
        <v>196</v>
      </c>
      <c r="C218" s="156" t="s">
        <v>392</v>
      </c>
    </row>
    <row r="219" spans="1:3" x14ac:dyDescent="0.2">
      <c r="A219" s="157">
        <v>205</v>
      </c>
      <c r="B219" s="153" t="s">
        <v>196</v>
      </c>
      <c r="C219" s="156" t="s">
        <v>392</v>
      </c>
    </row>
    <row r="220" spans="1:3" x14ac:dyDescent="0.2">
      <c r="A220" s="157">
        <v>206</v>
      </c>
      <c r="B220" s="153" t="s">
        <v>196</v>
      </c>
      <c r="C220" s="156" t="s">
        <v>392</v>
      </c>
    </row>
    <row r="221" spans="1:3" x14ac:dyDescent="0.2">
      <c r="A221" s="157">
        <v>207</v>
      </c>
      <c r="B221" s="153" t="s">
        <v>196</v>
      </c>
      <c r="C221" s="156" t="s">
        <v>392</v>
      </c>
    </row>
    <row r="222" spans="1:3" x14ac:dyDescent="0.2">
      <c r="A222" s="157">
        <v>208</v>
      </c>
      <c r="B222" s="153" t="s">
        <v>196</v>
      </c>
      <c r="C222" s="156" t="s">
        <v>392</v>
      </c>
    </row>
    <row r="223" spans="1:3" x14ac:dyDescent="0.2">
      <c r="A223" s="157">
        <v>209</v>
      </c>
      <c r="B223" s="153" t="s">
        <v>196</v>
      </c>
      <c r="C223" s="156" t="s">
        <v>391</v>
      </c>
    </row>
    <row r="224" spans="1:3" x14ac:dyDescent="0.2">
      <c r="A224" s="157">
        <v>210</v>
      </c>
      <c r="B224" s="153" t="s">
        <v>196</v>
      </c>
      <c r="C224" s="156" t="s">
        <v>391</v>
      </c>
    </row>
    <row r="225" spans="1:3" x14ac:dyDescent="0.2">
      <c r="A225" s="157">
        <v>211</v>
      </c>
      <c r="B225" s="153" t="s">
        <v>196</v>
      </c>
      <c r="C225" s="156" t="s">
        <v>391</v>
      </c>
    </row>
    <row r="226" spans="1:3" x14ac:dyDescent="0.2">
      <c r="A226" s="157">
        <v>212</v>
      </c>
      <c r="B226" s="153" t="s">
        <v>196</v>
      </c>
      <c r="C226" s="156" t="s">
        <v>391</v>
      </c>
    </row>
    <row r="227" spans="1:3" x14ac:dyDescent="0.2">
      <c r="A227" s="157">
        <v>213</v>
      </c>
      <c r="B227" s="153" t="s">
        <v>196</v>
      </c>
      <c r="C227" s="156" t="s">
        <v>391</v>
      </c>
    </row>
    <row r="228" spans="1:3" x14ac:dyDescent="0.2">
      <c r="A228" s="157">
        <v>214</v>
      </c>
      <c r="B228" s="153" t="s">
        <v>196</v>
      </c>
      <c r="C228" s="156" t="s">
        <v>391</v>
      </c>
    </row>
    <row r="229" spans="1:3" x14ac:dyDescent="0.2">
      <c r="A229" s="157">
        <v>215</v>
      </c>
      <c r="B229" s="153" t="s">
        <v>196</v>
      </c>
      <c r="C229" s="156" t="s">
        <v>391</v>
      </c>
    </row>
    <row r="230" spans="1:3" x14ac:dyDescent="0.2">
      <c r="A230" s="157">
        <v>216</v>
      </c>
      <c r="B230" s="153" t="s">
        <v>196</v>
      </c>
      <c r="C230" s="156" t="s">
        <v>391</v>
      </c>
    </row>
    <row r="231" spans="1:3" x14ac:dyDescent="0.2">
      <c r="A231" s="157">
        <v>217</v>
      </c>
      <c r="B231" s="153" t="s">
        <v>196</v>
      </c>
      <c r="C231" s="156" t="s">
        <v>391</v>
      </c>
    </row>
    <row r="232" spans="1:3" x14ac:dyDescent="0.2">
      <c r="A232" s="157">
        <v>218</v>
      </c>
      <c r="B232" s="153" t="s">
        <v>196</v>
      </c>
      <c r="C232" s="156" t="s">
        <v>391</v>
      </c>
    </row>
    <row r="233" spans="1:3" x14ac:dyDescent="0.2">
      <c r="A233" s="157">
        <v>219</v>
      </c>
      <c r="B233" s="153" t="s">
        <v>196</v>
      </c>
      <c r="C233" s="156" t="s">
        <v>391</v>
      </c>
    </row>
    <row r="234" spans="1:3" x14ac:dyDescent="0.2">
      <c r="A234" s="157">
        <v>220</v>
      </c>
      <c r="B234" s="153" t="s">
        <v>196</v>
      </c>
      <c r="C234" s="156" t="s">
        <v>391</v>
      </c>
    </row>
    <row r="235" spans="1:3" x14ac:dyDescent="0.2">
      <c r="A235" s="157">
        <v>221</v>
      </c>
      <c r="B235" s="153" t="s">
        <v>196</v>
      </c>
      <c r="C235" s="156" t="s">
        <v>391</v>
      </c>
    </row>
    <row r="236" spans="1:3" x14ac:dyDescent="0.2">
      <c r="A236" s="157">
        <v>222</v>
      </c>
      <c r="B236" s="153" t="s">
        <v>196</v>
      </c>
      <c r="C236" s="156" t="s">
        <v>391</v>
      </c>
    </row>
    <row r="237" spans="1:3" x14ac:dyDescent="0.2">
      <c r="A237" s="157">
        <v>223</v>
      </c>
      <c r="B237" s="153" t="s">
        <v>196</v>
      </c>
      <c r="C237" s="156" t="s">
        <v>391</v>
      </c>
    </row>
    <row r="238" spans="1:3" x14ac:dyDescent="0.2">
      <c r="A238" s="157">
        <v>224</v>
      </c>
      <c r="B238" s="153" t="s">
        <v>196</v>
      </c>
      <c r="C238" s="156" t="s">
        <v>391</v>
      </c>
    </row>
    <row r="239" spans="1:3" x14ac:dyDescent="0.2">
      <c r="A239" s="157">
        <v>225</v>
      </c>
      <c r="B239" s="153" t="s">
        <v>196</v>
      </c>
      <c r="C239" s="156" t="s">
        <v>391</v>
      </c>
    </row>
    <row r="240" spans="1:3" x14ac:dyDescent="0.2">
      <c r="A240" s="157">
        <v>226</v>
      </c>
      <c r="B240" s="153" t="s">
        <v>196</v>
      </c>
      <c r="C240" s="156" t="s">
        <v>391</v>
      </c>
    </row>
    <row r="241" spans="1:3" x14ac:dyDescent="0.2">
      <c r="A241" s="157">
        <v>227</v>
      </c>
      <c r="B241" s="153" t="s">
        <v>196</v>
      </c>
      <c r="C241" s="156" t="s">
        <v>391</v>
      </c>
    </row>
    <row r="242" spans="1:3" x14ac:dyDescent="0.2">
      <c r="A242" s="157">
        <v>228</v>
      </c>
      <c r="B242" s="153" t="s">
        <v>206</v>
      </c>
      <c r="C242" s="156" t="s">
        <v>392</v>
      </c>
    </row>
    <row r="243" spans="1:3" x14ac:dyDescent="0.2">
      <c r="A243" s="157">
        <v>229</v>
      </c>
      <c r="B243" s="153" t="s">
        <v>206</v>
      </c>
      <c r="C243" s="156" t="s">
        <v>392</v>
      </c>
    </row>
    <row r="244" spans="1:3" x14ac:dyDescent="0.2">
      <c r="A244" s="157">
        <v>230</v>
      </c>
      <c r="B244" s="153" t="s">
        <v>196</v>
      </c>
      <c r="C244" s="156" t="s">
        <v>392</v>
      </c>
    </row>
    <row r="245" spans="1:3" x14ac:dyDescent="0.2">
      <c r="A245" s="157">
        <v>231</v>
      </c>
      <c r="B245" s="153" t="s">
        <v>184</v>
      </c>
      <c r="C245" s="156" t="s">
        <v>391</v>
      </c>
    </row>
    <row r="246" spans="1:3" x14ac:dyDescent="0.2">
      <c r="A246" s="157">
        <v>233</v>
      </c>
      <c r="B246" s="153" t="s">
        <v>184</v>
      </c>
      <c r="C246" s="156" t="s">
        <v>391</v>
      </c>
    </row>
    <row r="247" spans="1:3" x14ac:dyDescent="0.2">
      <c r="A247" s="157">
        <v>234</v>
      </c>
      <c r="B247" s="153" t="s">
        <v>184</v>
      </c>
      <c r="C247" s="156" t="s">
        <v>391</v>
      </c>
    </row>
    <row r="248" spans="1:3" x14ac:dyDescent="0.2">
      <c r="A248" s="157">
        <v>235</v>
      </c>
      <c r="B248" s="153" t="s">
        <v>184</v>
      </c>
      <c r="C248" s="156" t="s">
        <v>391</v>
      </c>
    </row>
    <row r="249" spans="1:3" x14ac:dyDescent="0.2">
      <c r="A249" s="157">
        <v>236</v>
      </c>
      <c r="B249" s="153" t="s">
        <v>184</v>
      </c>
      <c r="C249" s="156" t="s">
        <v>391</v>
      </c>
    </row>
    <row r="250" spans="1:3" x14ac:dyDescent="0.2">
      <c r="A250" s="157">
        <v>237</v>
      </c>
      <c r="B250" s="153" t="s">
        <v>184</v>
      </c>
      <c r="C250" s="156" t="s">
        <v>391</v>
      </c>
    </row>
    <row r="251" spans="1:3" x14ac:dyDescent="0.2">
      <c r="A251" s="157">
        <v>238</v>
      </c>
      <c r="B251" s="153" t="s">
        <v>196</v>
      </c>
      <c r="C251" s="156" t="s">
        <v>391</v>
      </c>
    </row>
    <row r="252" spans="1:3" x14ac:dyDescent="0.2">
      <c r="A252" s="157">
        <v>241</v>
      </c>
      <c r="B252" s="153" t="s">
        <v>207</v>
      </c>
      <c r="C252" s="156" t="s">
        <v>391</v>
      </c>
    </row>
    <row r="253" spans="1:3" x14ac:dyDescent="0.2">
      <c r="A253" s="157">
        <v>242</v>
      </c>
      <c r="B253" s="153" t="s">
        <v>208</v>
      </c>
      <c r="C253" s="156" t="s">
        <v>391</v>
      </c>
    </row>
    <row r="254" spans="1:3" x14ac:dyDescent="0.2">
      <c r="A254" s="157">
        <v>243</v>
      </c>
      <c r="B254" s="153" t="s">
        <v>172</v>
      </c>
      <c r="C254" s="156" t="s">
        <v>391</v>
      </c>
    </row>
    <row r="255" spans="1:3" x14ac:dyDescent="0.2">
      <c r="A255" s="157">
        <v>244</v>
      </c>
      <c r="B255" s="153" t="s">
        <v>196</v>
      </c>
      <c r="C255" s="156" t="s">
        <v>391</v>
      </c>
    </row>
    <row r="256" spans="1:3" x14ac:dyDescent="0.2">
      <c r="A256" s="157">
        <v>245</v>
      </c>
      <c r="B256" s="153" t="s">
        <v>208</v>
      </c>
      <c r="C256" s="156" t="s">
        <v>391</v>
      </c>
    </row>
    <row r="257" spans="1:3" x14ac:dyDescent="0.2">
      <c r="A257" s="157">
        <v>246</v>
      </c>
      <c r="B257" s="153" t="s">
        <v>209</v>
      </c>
      <c r="C257" s="156" t="s">
        <v>391</v>
      </c>
    </row>
    <row r="258" spans="1:3" x14ac:dyDescent="0.2">
      <c r="A258" s="157">
        <v>247</v>
      </c>
      <c r="B258" s="153" t="s">
        <v>208</v>
      </c>
      <c r="C258" s="156" t="s">
        <v>391</v>
      </c>
    </row>
    <row r="259" spans="1:3" x14ac:dyDescent="0.2">
      <c r="A259" s="157">
        <v>248</v>
      </c>
      <c r="B259" s="153" t="s">
        <v>196</v>
      </c>
      <c r="C259" s="156" t="s">
        <v>391</v>
      </c>
    </row>
    <row r="260" spans="1:3" x14ac:dyDescent="0.2">
      <c r="A260" s="157">
        <v>249</v>
      </c>
      <c r="B260" s="153" t="s">
        <v>208</v>
      </c>
      <c r="C260" s="156" t="s">
        <v>391</v>
      </c>
    </row>
    <row r="261" spans="1:3" x14ac:dyDescent="0.2">
      <c r="A261" s="157">
        <v>250</v>
      </c>
      <c r="B261" s="153" t="s">
        <v>210</v>
      </c>
      <c r="C261" s="156" t="s">
        <v>392</v>
      </c>
    </row>
    <row r="262" spans="1:3" x14ac:dyDescent="0.2">
      <c r="A262" s="157">
        <v>251</v>
      </c>
      <c r="B262" s="153" t="s">
        <v>210</v>
      </c>
      <c r="C262" s="156" t="s">
        <v>392</v>
      </c>
    </row>
    <row r="263" spans="1:3" x14ac:dyDescent="0.2">
      <c r="A263" s="157">
        <v>252</v>
      </c>
      <c r="B263" s="153" t="s">
        <v>210</v>
      </c>
      <c r="C263" s="156" t="s">
        <v>392</v>
      </c>
    </row>
    <row r="264" spans="1:3" x14ac:dyDescent="0.2">
      <c r="A264" s="157">
        <v>253</v>
      </c>
      <c r="B264" s="153" t="s">
        <v>210</v>
      </c>
      <c r="C264" s="156" t="s">
        <v>392</v>
      </c>
    </row>
    <row r="265" spans="1:3" x14ac:dyDescent="0.2">
      <c r="A265" s="157">
        <v>254</v>
      </c>
      <c r="B265" s="153" t="s">
        <v>211</v>
      </c>
      <c r="C265" s="156" t="s">
        <v>391</v>
      </c>
    </row>
    <row r="266" spans="1:3" x14ac:dyDescent="0.2">
      <c r="A266" s="157">
        <v>255</v>
      </c>
      <c r="B266" s="153" t="s">
        <v>212</v>
      </c>
      <c r="C266" s="156" t="s">
        <v>391</v>
      </c>
    </row>
    <row r="267" spans="1:3" x14ac:dyDescent="0.2">
      <c r="A267" s="157">
        <v>257</v>
      </c>
      <c r="B267" s="153" t="s">
        <v>213</v>
      </c>
      <c r="C267" s="156" t="s">
        <v>391</v>
      </c>
    </row>
    <row r="268" spans="1:3" x14ac:dyDescent="0.2">
      <c r="A268" s="157">
        <v>258</v>
      </c>
      <c r="B268" s="153" t="s">
        <v>214</v>
      </c>
      <c r="C268" s="156" t="s">
        <v>391</v>
      </c>
    </row>
    <row r="269" spans="1:3" x14ac:dyDescent="0.2">
      <c r="A269" s="157">
        <v>259</v>
      </c>
      <c r="B269" s="153" t="s">
        <v>215</v>
      </c>
      <c r="C269" s="156" t="s">
        <v>391</v>
      </c>
    </row>
    <row r="270" spans="1:3" x14ac:dyDescent="0.2">
      <c r="A270" s="157">
        <v>260</v>
      </c>
      <c r="B270" s="153" t="s">
        <v>214</v>
      </c>
      <c r="C270" s="156" t="s">
        <v>392</v>
      </c>
    </row>
    <row r="271" spans="1:3" x14ac:dyDescent="0.2">
      <c r="A271" s="157">
        <v>261</v>
      </c>
      <c r="B271" s="153" t="s">
        <v>214</v>
      </c>
      <c r="C271" s="156" t="s">
        <v>391</v>
      </c>
    </row>
    <row r="272" spans="1:3" x14ac:dyDescent="0.2">
      <c r="A272" s="157">
        <v>262</v>
      </c>
      <c r="B272" s="153" t="s">
        <v>214</v>
      </c>
      <c r="C272" s="156" t="s">
        <v>391</v>
      </c>
    </row>
    <row r="273" spans="1:3" x14ac:dyDescent="0.2">
      <c r="A273" s="157">
        <v>263</v>
      </c>
      <c r="B273" s="153" t="s">
        <v>214</v>
      </c>
      <c r="C273" s="156" t="s">
        <v>391</v>
      </c>
    </row>
    <row r="274" spans="1:3" x14ac:dyDescent="0.2">
      <c r="A274" s="157">
        <v>264</v>
      </c>
      <c r="B274" s="153" t="s">
        <v>214</v>
      </c>
      <c r="C274" s="156" t="s">
        <v>391</v>
      </c>
    </row>
    <row r="275" spans="1:3" x14ac:dyDescent="0.2">
      <c r="A275" s="157">
        <v>265</v>
      </c>
      <c r="B275" s="153" t="s">
        <v>216</v>
      </c>
      <c r="C275" s="156" t="s">
        <v>392</v>
      </c>
    </row>
    <row r="276" spans="1:3" x14ac:dyDescent="0.2">
      <c r="A276" s="157">
        <v>266</v>
      </c>
      <c r="B276" s="153" t="s">
        <v>216</v>
      </c>
      <c r="C276" s="156" t="s">
        <v>392</v>
      </c>
    </row>
    <row r="277" spans="1:3" x14ac:dyDescent="0.2">
      <c r="A277" s="157">
        <v>267</v>
      </c>
      <c r="B277" s="153" t="s">
        <v>216</v>
      </c>
      <c r="C277" s="156" t="s">
        <v>392</v>
      </c>
    </row>
    <row r="278" spans="1:3" x14ac:dyDescent="0.2">
      <c r="A278" s="157">
        <v>268</v>
      </c>
      <c r="B278" s="153" t="s">
        <v>216</v>
      </c>
      <c r="C278" s="156" t="s">
        <v>392</v>
      </c>
    </row>
    <row r="279" spans="1:3" x14ac:dyDescent="0.2">
      <c r="A279" s="157">
        <v>269</v>
      </c>
      <c r="B279" s="153" t="s">
        <v>216</v>
      </c>
      <c r="C279" s="156" t="s">
        <v>392</v>
      </c>
    </row>
    <row r="280" spans="1:3" x14ac:dyDescent="0.2">
      <c r="A280" s="157">
        <v>270</v>
      </c>
      <c r="B280" s="153" t="s">
        <v>216</v>
      </c>
      <c r="C280" s="156" t="s">
        <v>392</v>
      </c>
    </row>
    <row r="281" spans="1:3" x14ac:dyDescent="0.2">
      <c r="A281" s="157">
        <v>271</v>
      </c>
      <c r="B281" s="153" t="s">
        <v>216</v>
      </c>
      <c r="C281" s="156" t="s">
        <v>392</v>
      </c>
    </row>
    <row r="282" spans="1:3" x14ac:dyDescent="0.2">
      <c r="A282" s="157">
        <v>272</v>
      </c>
      <c r="B282" s="153" t="s">
        <v>216</v>
      </c>
      <c r="C282" s="156" t="s">
        <v>392</v>
      </c>
    </row>
    <row r="283" spans="1:3" x14ac:dyDescent="0.2">
      <c r="A283" s="157">
        <v>273</v>
      </c>
      <c r="B283" s="153" t="s">
        <v>216</v>
      </c>
      <c r="C283" s="156" t="s">
        <v>392</v>
      </c>
    </row>
    <row r="284" spans="1:3" x14ac:dyDescent="0.2">
      <c r="A284" s="157">
        <v>274</v>
      </c>
      <c r="B284" s="153" t="s">
        <v>216</v>
      </c>
      <c r="C284" s="156" t="s">
        <v>392</v>
      </c>
    </row>
    <row r="285" spans="1:3" x14ac:dyDescent="0.2">
      <c r="A285" s="157">
        <v>276</v>
      </c>
      <c r="B285" s="153" t="s">
        <v>216</v>
      </c>
      <c r="C285" s="156" t="s">
        <v>392</v>
      </c>
    </row>
    <row r="286" spans="1:3" x14ac:dyDescent="0.2">
      <c r="A286" s="157">
        <v>277</v>
      </c>
      <c r="B286" s="153" t="s">
        <v>217</v>
      </c>
      <c r="C286" s="156" t="s">
        <v>392</v>
      </c>
    </row>
    <row r="287" spans="1:3" x14ac:dyDescent="0.2">
      <c r="A287" s="157">
        <v>278</v>
      </c>
      <c r="B287" s="153" t="s">
        <v>218</v>
      </c>
      <c r="C287" s="156" t="s">
        <v>392</v>
      </c>
    </row>
    <row r="288" spans="1:3" x14ac:dyDescent="0.2">
      <c r="A288" s="157">
        <v>279</v>
      </c>
      <c r="B288" s="153" t="s">
        <v>219</v>
      </c>
      <c r="C288" s="156" t="s">
        <v>392</v>
      </c>
    </row>
    <row r="289" spans="1:3" x14ac:dyDescent="0.2">
      <c r="A289" s="157">
        <v>280</v>
      </c>
      <c r="B289" s="153" t="s">
        <v>220</v>
      </c>
      <c r="C289" s="156" t="s">
        <v>392</v>
      </c>
    </row>
    <row r="290" spans="1:3" x14ac:dyDescent="0.2">
      <c r="A290" s="157">
        <v>281</v>
      </c>
      <c r="B290" s="153" t="s">
        <v>221</v>
      </c>
      <c r="C290" s="156" t="s">
        <v>391</v>
      </c>
    </row>
    <row r="291" spans="1:3" x14ac:dyDescent="0.2">
      <c r="A291" s="157">
        <v>283</v>
      </c>
      <c r="B291" s="153" t="s">
        <v>222</v>
      </c>
      <c r="C291" s="156" t="s">
        <v>391</v>
      </c>
    </row>
    <row r="292" spans="1:3" x14ac:dyDescent="0.2">
      <c r="A292" s="157">
        <v>284</v>
      </c>
      <c r="B292" s="153" t="s">
        <v>164</v>
      </c>
      <c r="C292" s="156" t="s">
        <v>392</v>
      </c>
    </row>
    <row r="293" spans="1:3" x14ac:dyDescent="0.2">
      <c r="A293" s="157">
        <v>285</v>
      </c>
      <c r="B293" s="153" t="s">
        <v>164</v>
      </c>
      <c r="C293" s="156" t="s">
        <v>392</v>
      </c>
    </row>
    <row r="294" spans="1:3" x14ac:dyDescent="0.2">
      <c r="A294" s="157">
        <v>286</v>
      </c>
      <c r="B294" s="153" t="s">
        <v>223</v>
      </c>
      <c r="C294" s="156" t="s">
        <v>392</v>
      </c>
    </row>
    <row r="295" spans="1:3" x14ac:dyDescent="0.2">
      <c r="A295" s="157">
        <v>287</v>
      </c>
      <c r="B295" s="153" t="s">
        <v>224</v>
      </c>
      <c r="C295" s="156" t="s">
        <v>392</v>
      </c>
    </row>
    <row r="296" spans="1:3" x14ac:dyDescent="0.2">
      <c r="A296" s="157">
        <v>288</v>
      </c>
      <c r="B296" s="153" t="s">
        <v>225</v>
      </c>
      <c r="C296" s="156" t="s">
        <v>392</v>
      </c>
    </row>
    <row r="297" spans="1:3" x14ac:dyDescent="0.2">
      <c r="A297" s="157">
        <v>289</v>
      </c>
      <c r="B297" s="153" t="s">
        <v>225</v>
      </c>
      <c r="C297" s="156" t="s">
        <v>392</v>
      </c>
    </row>
    <row r="298" spans="1:3" x14ac:dyDescent="0.2">
      <c r="A298" s="157">
        <v>290</v>
      </c>
      <c r="B298" s="153" t="s">
        <v>225</v>
      </c>
      <c r="C298" s="156" t="s">
        <v>392</v>
      </c>
    </row>
    <row r="299" spans="1:3" x14ac:dyDescent="0.2">
      <c r="A299" s="157">
        <v>291</v>
      </c>
      <c r="B299" s="153" t="s">
        <v>225</v>
      </c>
      <c r="C299" s="156" t="s">
        <v>392</v>
      </c>
    </row>
    <row r="300" spans="1:3" x14ac:dyDescent="0.2">
      <c r="A300" s="157">
        <v>292</v>
      </c>
      <c r="B300" s="153" t="s">
        <v>225</v>
      </c>
      <c r="C300" s="156" t="s">
        <v>392</v>
      </c>
    </row>
    <row r="301" spans="1:3" x14ac:dyDescent="0.2">
      <c r="A301" s="157">
        <v>297</v>
      </c>
      <c r="B301" s="153" t="s">
        <v>225</v>
      </c>
      <c r="C301" s="156" t="s">
        <v>392</v>
      </c>
    </row>
    <row r="302" spans="1:3" x14ac:dyDescent="0.2">
      <c r="A302" s="157">
        <v>298</v>
      </c>
      <c r="B302" s="153" t="s">
        <v>225</v>
      </c>
      <c r="C302" s="156" t="s">
        <v>392</v>
      </c>
    </row>
    <row r="303" spans="1:3" x14ac:dyDescent="0.2">
      <c r="A303" s="157">
        <v>299</v>
      </c>
      <c r="B303" s="153" t="s">
        <v>225</v>
      </c>
      <c r="C303" s="156" t="s">
        <v>392</v>
      </c>
    </row>
    <row r="304" spans="1:3" x14ac:dyDescent="0.2">
      <c r="A304" s="157">
        <v>300</v>
      </c>
      <c r="B304" s="153" t="s">
        <v>226</v>
      </c>
      <c r="C304" s="156" t="s">
        <v>391</v>
      </c>
    </row>
    <row r="305" spans="1:3" x14ac:dyDescent="0.2">
      <c r="A305" s="157">
        <v>301</v>
      </c>
      <c r="B305" s="153" t="s">
        <v>227</v>
      </c>
      <c r="C305" s="156" t="s">
        <v>391</v>
      </c>
    </row>
    <row r="306" spans="1:3" x14ac:dyDescent="0.2">
      <c r="A306" s="157">
        <v>302</v>
      </c>
      <c r="B306" s="153" t="s">
        <v>228</v>
      </c>
      <c r="C306" s="156" t="s">
        <v>391</v>
      </c>
    </row>
    <row r="307" spans="1:3" x14ac:dyDescent="0.2">
      <c r="A307" s="157">
        <v>303</v>
      </c>
      <c r="B307" s="153" t="s">
        <v>225</v>
      </c>
      <c r="C307" s="156" t="s">
        <v>392</v>
      </c>
    </row>
    <row r="308" spans="1:3" x14ac:dyDescent="0.2">
      <c r="A308" s="157">
        <v>304</v>
      </c>
      <c r="B308" s="153" t="s">
        <v>225</v>
      </c>
      <c r="C308" s="156" t="s">
        <v>392</v>
      </c>
    </row>
    <row r="309" spans="1:3" x14ac:dyDescent="0.2">
      <c r="A309" s="157">
        <v>305</v>
      </c>
      <c r="B309" s="153" t="s">
        <v>229</v>
      </c>
      <c r="C309" s="156" t="s">
        <v>391</v>
      </c>
    </row>
    <row r="310" spans="1:3" x14ac:dyDescent="0.2">
      <c r="A310" s="157">
        <v>306</v>
      </c>
      <c r="B310" s="153" t="s">
        <v>229</v>
      </c>
      <c r="C310" s="156" t="s">
        <v>391</v>
      </c>
    </row>
    <row r="311" spans="1:3" x14ac:dyDescent="0.2">
      <c r="A311" s="157">
        <v>307</v>
      </c>
      <c r="B311" s="153" t="s">
        <v>229</v>
      </c>
      <c r="C311" s="156" t="s">
        <v>391</v>
      </c>
    </row>
    <row r="312" spans="1:3" x14ac:dyDescent="0.2">
      <c r="A312" s="157">
        <v>308</v>
      </c>
      <c r="B312" s="153" t="s">
        <v>229</v>
      </c>
      <c r="C312" s="156" t="s">
        <v>391</v>
      </c>
    </row>
    <row r="313" spans="1:3" x14ac:dyDescent="0.2">
      <c r="A313" s="157">
        <v>309</v>
      </c>
      <c r="B313" s="153" t="s">
        <v>230</v>
      </c>
      <c r="C313" s="156" t="s">
        <v>391</v>
      </c>
    </row>
    <row r="314" spans="1:3" x14ac:dyDescent="0.2">
      <c r="A314" s="157">
        <v>310</v>
      </c>
      <c r="B314" s="153" t="s">
        <v>231</v>
      </c>
      <c r="C314" s="156" t="s">
        <v>391</v>
      </c>
    </row>
    <row r="315" spans="1:3" x14ac:dyDescent="0.2">
      <c r="A315" s="157">
        <v>312</v>
      </c>
      <c r="B315" s="153" t="s">
        <v>232</v>
      </c>
      <c r="C315" s="156" t="s">
        <v>391</v>
      </c>
    </row>
    <row r="316" spans="1:3" x14ac:dyDescent="0.2">
      <c r="A316" s="157">
        <v>313</v>
      </c>
      <c r="B316" s="153" t="s">
        <v>233</v>
      </c>
      <c r="C316" s="156" t="s">
        <v>392</v>
      </c>
    </row>
    <row r="317" spans="1:3" x14ac:dyDescent="0.2">
      <c r="A317" s="157">
        <v>314</v>
      </c>
      <c r="B317" s="153" t="s">
        <v>234</v>
      </c>
      <c r="C317" s="156" t="s">
        <v>392</v>
      </c>
    </row>
    <row r="318" spans="1:3" x14ac:dyDescent="0.2">
      <c r="A318" s="157">
        <v>315</v>
      </c>
      <c r="B318" s="153" t="s">
        <v>235</v>
      </c>
      <c r="C318" s="156" t="s">
        <v>392</v>
      </c>
    </row>
    <row r="319" spans="1:3" x14ac:dyDescent="0.2">
      <c r="A319" s="157">
        <v>316</v>
      </c>
      <c r="B319" s="153" t="s">
        <v>236</v>
      </c>
      <c r="C319" s="156" t="s">
        <v>391</v>
      </c>
    </row>
    <row r="320" spans="1:3" x14ac:dyDescent="0.2">
      <c r="A320" s="157">
        <v>317</v>
      </c>
      <c r="B320" s="153" t="s">
        <v>236</v>
      </c>
      <c r="C320" s="156" t="s">
        <v>391</v>
      </c>
    </row>
    <row r="321" spans="1:3" x14ac:dyDescent="0.2">
      <c r="A321" s="157">
        <v>318</v>
      </c>
      <c r="B321" s="153" t="s">
        <v>236</v>
      </c>
      <c r="C321" s="156" t="s">
        <v>391</v>
      </c>
    </row>
    <row r="322" spans="1:3" x14ac:dyDescent="0.2">
      <c r="A322" s="157">
        <v>319</v>
      </c>
      <c r="B322" s="153" t="s">
        <v>237</v>
      </c>
      <c r="C322" s="156" t="s">
        <v>391</v>
      </c>
    </row>
    <row r="323" spans="1:3" x14ac:dyDescent="0.2">
      <c r="A323" s="157">
        <v>320</v>
      </c>
      <c r="B323" s="153" t="s">
        <v>236</v>
      </c>
      <c r="C323" s="156" t="s">
        <v>391</v>
      </c>
    </row>
    <row r="324" spans="1:3" x14ac:dyDescent="0.2">
      <c r="A324" s="157">
        <v>321</v>
      </c>
      <c r="B324" s="153" t="s">
        <v>236</v>
      </c>
      <c r="C324" s="156" t="s">
        <v>391</v>
      </c>
    </row>
    <row r="325" spans="1:3" x14ac:dyDescent="0.2">
      <c r="A325" s="157">
        <v>322</v>
      </c>
      <c r="B325" s="153" t="s">
        <v>236</v>
      </c>
      <c r="C325" s="156" t="s">
        <v>391</v>
      </c>
    </row>
    <row r="326" spans="1:3" x14ac:dyDescent="0.2">
      <c r="A326" s="157">
        <v>323</v>
      </c>
      <c r="B326" s="153" t="s">
        <v>236</v>
      </c>
      <c r="C326" s="156" t="s">
        <v>391</v>
      </c>
    </row>
    <row r="327" spans="1:3" x14ac:dyDescent="0.2">
      <c r="A327" s="157">
        <v>324</v>
      </c>
      <c r="B327" s="153" t="s">
        <v>238</v>
      </c>
      <c r="C327" s="156" t="s">
        <v>391</v>
      </c>
    </row>
    <row r="328" spans="1:3" x14ac:dyDescent="0.2">
      <c r="A328" s="157">
        <v>325</v>
      </c>
      <c r="B328" s="153" t="s">
        <v>239</v>
      </c>
      <c r="C328" s="156" t="s">
        <v>391</v>
      </c>
    </row>
    <row r="329" spans="1:3" x14ac:dyDescent="0.2">
      <c r="A329" s="157">
        <v>326</v>
      </c>
      <c r="B329" s="153" t="s">
        <v>239</v>
      </c>
      <c r="C329" s="156" t="s">
        <v>391</v>
      </c>
    </row>
    <row r="330" spans="1:3" x14ac:dyDescent="0.2">
      <c r="A330" s="157">
        <v>327</v>
      </c>
      <c r="B330" s="153" t="s">
        <v>239</v>
      </c>
      <c r="C330" s="156" t="s">
        <v>391</v>
      </c>
    </row>
    <row r="331" spans="1:3" x14ac:dyDescent="0.2">
      <c r="A331" s="157">
        <v>328</v>
      </c>
      <c r="B331" s="153" t="s">
        <v>239</v>
      </c>
      <c r="C331" s="156" t="s">
        <v>391</v>
      </c>
    </row>
    <row r="332" spans="1:3" x14ac:dyDescent="0.2">
      <c r="A332" s="157">
        <v>329</v>
      </c>
      <c r="B332" s="153" t="s">
        <v>239</v>
      </c>
      <c r="C332" s="156" t="s">
        <v>391</v>
      </c>
    </row>
    <row r="333" spans="1:3" x14ac:dyDescent="0.2">
      <c r="A333" s="157">
        <v>330</v>
      </c>
      <c r="B333" s="153" t="s">
        <v>239</v>
      </c>
      <c r="C333" s="156" t="s">
        <v>391</v>
      </c>
    </row>
    <row r="334" spans="1:3" x14ac:dyDescent="0.2">
      <c r="A334" s="157">
        <v>331</v>
      </c>
      <c r="B334" s="153" t="s">
        <v>239</v>
      </c>
      <c r="C334" s="156" t="s">
        <v>391</v>
      </c>
    </row>
    <row r="335" spans="1:3" x14ac:dyDescent="0.2">
      <c r="A335" s="157">
        <v>332</v>
      </c>
      <c r="B335" s="153" t="s">
        <v>239</v>
      </c>
      <c r="C335" s="156" t="s">
        <v>392</v>
      </c>
    </row>
    <row r="336" spans="1:3" x14ac:dyDescent="0.2">
      <c r="A336" s="157">
        <v>334</v>
      </c>
      <c r="B336" s="153" t="s">
        <v>240</v>
      </c>
      <c r="C336" s="156" t="s">
        <v>391</v>
      </c>
    </row>
    <row r="337" spans="1:3" x14ac:dyDescent="0.2">
      <c r="A337" s="157">
        <v>335</v>
      </c>
      <c r="B337" s="153" t="s">
        <v>241</v>
      </c>
      <c r="C337" s="156" t="s">
        <v>391</v>
      </c>
    </row>
    <row r="338" spans="1:3" x14ac:dyDescent="0.2">
      <c r="A338" s="157">
        <v>336</v>
      </c>
      <c r="B338" s="153" t="s">
        <v>242</v>
      </c>
      <c r="C338" s="156" t="s">
        <v>392</v>
      </c>
    </row>
    <row r="339" spans="1:3" x14ac:dyDescent="0.2">
      <c r="A339" s="157">
        <v>337</v>
      </c>
      <c r="B339" s="153" t="s">
        <v>242</v>
      </c>
      <c r="C339" s="156" t="s">
        <v>392</v>
      </c>
    </row>
    <row r="340" spans="1:3" x14ac:dyDescent="0.2">
      <c r="A340" s="157">
        <v>338</v>
      </c>
      <c r="B340" s="153" t="s">
        <v>243</v>
      </c>
      <c r="C340" s="156" t="s">
        <v>391</v>
      </c>
    </row>
    <row r="341" spans="1:3" x14ac:dyDescent="0.2">
      <c r="A341" s="157">
        <v>339</v>
      </c>
      <c r="B341" s="153" t="s">
        <v>244</v>
      </c>
      <c r="C341" s="156" t="s">
        <v>392</v>
      </c>
    </row>
    <row r="342" spans="1:3" x14ac:dyDescent="0.2">
      <c r="A342" s="157">
        <v>340</v>
      </c>
      <c r="B342" s="153" t="s">
        <v>244</v>
      </c>
      <c r="C342" s="156" t="s">
        <v>392</v>
      </c>
    </row>
    <row r="343" spans="1:3" x14ac:dyDescent="0.2">
      <c r="A343" s="157">
        <v>341</v>
      </c>
      <c r="B343" s="153" t="s">
        <v>244</v>
      </c>
      <c r="C343" s="156" t="s">
        <v>392</v>
      </c>
    </row>
    <row r="344" spans="1:3" x14ac:dyDescent="0.2">
      <c r="A344" s="157">
        <v>342</v>
      </c>
      <c r="B344" s="153" t="s">
        <v>245</v>
      </c>
      <c r="C344" s="156" t="s">
        <v>391</v>
      </c>
    </row>
    <row r="345" spans="1:3" x14ac:dyDescent="0.2">
      <c r="A345" s="157">
        <v>343</v>
      </c>
      <c r="B345" s="153" t="s">
        <v>246</v>
      </c>
      <c r="C345" s="156" t="s">
        <v>391</v>
      </c>
    </row>
    <row r="346" spans="1:3" x14ac:dyDescent="0.2">
      <c r="A346" s="157">
        <v>344</v>
      </c>
      <c r="B346" s="153" t="s">
        <v>247</v>
      </c>
      <c r="C346" s="156" t="s">
        <v>391</v>
      </c>
    </row>
    <row r="347" spans="1:3" x14ac:dyDescent="0.2">
      <c r="A347" s="157">
        <v>344</v>
      </c>
      <c r="B347" s="153" t="s">
        <v>247</v>
      </c>
      <c r="C347" s="156" t="s">
        <v>392</v>
      </c>
    </row>
    <row r="348" spans="1:3" x14ac:dyDescent="0.2">
      <c r="A348" s="157">
        <v>345</v>
      </c>
      <c r="B348" s="153" t="s">
        <v>248</v>
      </c>
      <c r="C348" s="156" t="s">
        <v>391</v>
      </c>
    </row>
    <row r="349" spans="1:3" x14ac:dyDescent="0.2">
      <c r="A349" s="157">
        <v>346</v>
      </c>
      <c r="B349" s="153" t="s">
        <v>249</v>
      </c>
      <c r="C349" s="156" t="s">
        <v>392</v>
      </c>
    </row>
    <row r="350" spans="1:3" x14ac:dyDescent="0.2">
      <c r="A350" s="157">
        <v>347</v>
      </c>
      <c r="B350" s="153" t="s">
        <v>250</v>
      </c>
      <c r="C350" s="156" t="s">
        <v>392</v>
      </c>
    </row>
    <row r="351" spans="1:3" x14ac:dyDescent="0.2">
      <c r="A351" s="157">
        <v>348</v>
      </c>
      <c r="B351" s="153" t="s">
        <v>250</v>
      </c>
      <c r="C351" s="156" t="s">
        <v>392</v>
      </c>
    </row>
    <row r="352" spans="1:3" x14ac:dyDescent="0.2">
      <c r="A352" s="157">
        <v>349</v>
      </c>
      <c r="B352" s="153" t="s">
        <v>196</v>
      </c>
      <c r="C352" s="156" t="s">
        <v>391</v>
      </c>
    </row>
    <row r="353" spans="1:3" x14ac:dyDescent="0.2">
      <c r="A353" s="157">
        <v>350</v>
      </c>
      <c r="B353" s="153" t="s">
        <v>251</v>
      </c>
      <c r="C353" s="156" t="s">
        <v>392</v>
      </c>
    </row>
    <row r="354" spans="1:3" x14ac:dyDescent="0.2">
      <c r="A354" s="157">
        <v>351</v>
      </c>
      <c r="B354" s="153" t="s">
        <v>252</v>
      </c>
      <c r="C354" s="156" t="s">
        <v>391</v>
      </c>
    </row>
    <row r="355" spans="1:3" x14ac:dyDescent="0.2">
      <c r="A355" s="157">
        <v>352</v>
      </c>
      <c r="B355" s="153" t="s">
        <v>253</v>
      </c>
      <c r="C355" s="156" t="s">
        <v>391</v>
      </c>
    </row>
    <row r="356" spans="1:3" x14ac:dyDescent="0.2">
      <c r="A356" s="157">
        <v>353</v>
      </c>
      <c r="B356" s="153" t="s">
        <v>254</v>
      </c>
      <c r="C356" s="156" t="s">
        <v>391</v>
      </c>
    </row>
    <row r="357" spans="1:3" x14ac:dyDescent="0.2">
      <c r="A357" s="157">
        <v>354</v>
      </c>
      <c r="B357" s="153" t="s">
        <v>171</v>
      </c>
      <c r="C357" s="156" t="s">
        <v>392</v>
      </c>
    </row>
    <row r="358" spans="1:3" x14ac:dyDescent="0.2">
      <c r="A358" s="157">
        <v>355</v>
      </c>
      <c r="B358" s="153" t="s">
        <v>255</v>
      </c>
      <c r="C358" s="156" t="s">
        <v>391</v>
      </c>
    </row>
    <row r="359" spans="1:3" x14ac:dyDescent="0.2">
      <c r="A359" s="157">
        <v>357</v>
      </c>
      <c r="B359" s="153" t="s">
        <v>256</v>
      </c>
      <c r="C359" s="156" t="s">
        <v>392</v>
      </c>
    </row>
    <row r="360" spans="1:3" x14ac:dyDescent="0.2">
      <c r="A360" s="157">
        <v>358</v>
      </c>
      <c r="B360" s="153" t="s">
        <v>256</v>
      </c>
      <c r="C360" s="156" t="s">
        <v>392</v>
      </c>
    </row>
    <row r="361" spans="1:3" x14ac:dyDescent="0.2">
      <c r="A361" s="157">
        <v>359</v>
      </c>
      <c r="B361" s="153" t="s">
        <v>256</v>
      </c>
      <c r="C361" s="156" t="s">
        <v>392</v>
      </c>
    </row>
    <row r="362" spans="1:3" x14ac:dyDescent="0.2">
      <c r="A362" s="157">
        <v>360</v>
      </c>
      <c r="B362" s="153" t="s">
        <v>256</v>
      </c>
      <c r="C362" s="156" t="s">
        <v>392</v>
      </c>
    </row>
    <row r="363" spans="1:3" x14ac:dyDescent="0.2">
      <c r="A363" s="157">
        <v>361</v>
      </c>
      <c r="B363" s="153" t="s">
        <v>256</v>
      </c>
      <c r="C363" s="156" t="s">
        <v>392</v>
      </c>
    </row>
    <row r="364" spans="1:3" x14ac:dyDescent="0.2">
      <c r="A364" s="157">
        <v>362</v>
      </c>
      <c r="B364" s="153" t="s">
        <v>256</v>
      </c>
      <c r="C364" s="156" t="s">
        <v>392</v>
      </c>
    </row>
    <row r="365" spans="1:3" x14ac:dyDescent="0.2">
      <c r="A365" s="157">
        <v>363</v>
      </c>
      <c r="B365" s="153" t="s">
        <v>256</v>
      </c>
      <c r="C365" s="156" t="s">
        <v>392</v>
      </c>
    </row>
    <row r="366" spans="1:3" x14ac:dyDescent="0.2">
      <c r="A366" s="157">
        <v>364</v>
      </c>
      <c r="B366" s="153" t="s">
        <v>256</v>
      </c>
      <c r="C366" s="156" t="s">
        <v>392</v>
      </c>
    </row>
    <row r="367" spans="1:3" x14ac:dyDescent="0.2">
      <c r="A367" s="157">
        <v>365</v>
      </c>
      <c r="B367" s="153" t="s">
        <v>256</v>
      </c>
      <c r="C367" s="156" t="s">
        <v>392</v>
      </c>
    </row>
    <row r="368" spans="1:3" x14ac:dyDescent="0.2">
      <c r="A368" s="157">
        <v>366</v>
      </c>
      <c r="B368" s="153" t="s">
        <v>256</v>
      </c>
      <c r="C368" s="156" t="s">
        <v>392</v>
      </c>
    </row>
    <row r="369" spans="1:3" x14ac:dyDescent="0.2">
      <c r="A369" s="157">
        <v>367</v>
      </c>
      <c r="B369" s="153" t="s">
        <v>256</v>
      </c>
      <c r="C369" s="156" t="s">
        <v>392</v>
      </c>
    </row>
    <row r="370" spans="1:3" x14ac:dyDescent="0.2">
      <c r="A370" s="157">
        <v>368</v>
      </c>
      <c r="B370" s="153" t="s">
        <v>256</v>
      </c>
      <c r="C370" s="156" t="s">
        <v>392</v>
      </c>
    </row>
    <row r="371" spans="1:3" x14ac:dyDescent="0.2">
      <c r="A371" s="157">
        <v>369</v>
      </c>
      <c r="B371" s="153" t="s">
        <v>256</v>
      </c>
      <c r="C371" s="156" t="s">
        <v>392</v>
      </c>
    </row>
    <row r="372" spans="1:3" x14ac:dyDescent="0.2">
      <c r="A372" s="157">
        <v>370</v>
      </c>
      <c r="B372" s="153" t="s">
        <v>256</v>
      </c>
      <c r="C372" s="156" t="s">
        <v>392</v>
      </c>
    </row>
    <row r="373" spans="1:3" x14ac:dyDescent="0.2">
      <c r="A373" s="157">
        <v>371</v>
      </c>
      <c r="B373" s="153" t="s">
        <v>256</v>
      </c>
      <c r="C373" s="156" t="s">
        <v>392</v>
      </c>
    </row>
    <row r="374" spans="1:3" x14ac:dyDescent="0.2">
      <c r="A374" s="157">
        <v>372</v>
      </c>
      <c r="B374" s="153" t="s">
        <v>236</v>
      </c>
      <c r="C374" s="156" t="s">
        <v>391</v>
      </c>
    </row>
    <row r="375" spans="1:3" x14ac:dyDescent="0.2">
      <c r="A375" s="157">
        <v>373</v>
      </c>
      <c r="B375" s="153" t="s">
        <v>184</v>
      </c>
      <c r="C375" s="156" t="s">
        <v>391</v>
      </c>
    </row>
    <row r="376" spans="1:3" x14ac:dyDescent="0.2">
      <c r="A376" s="157">
        <v>374</v>
      </c>
      <c r="B376" s="153" t="s">
        <v>184</v>
      </c>
      <c r="C376" s="156" t="s">
        <v>391</v>
      </c>
    </row>
    <row r="377" spans="1:3" x14ac:dyDescent="0.2">
      <c r="A377" s="157">
        <v>375</v>
      </c>
      <c r="B377" s="153" t="s">
        <v>184</v>
      </c>
      <c r="C377" s="156" t="s">
        <v>391</v>
      </c>
    </row>
    <row r="378" spans="1:3" x14ac:dyDescent="0.2">
      <c r="A378" s="157">
        <v>376</v>
      </c>
      <c r="B378" s="153" t="s">
        <v>184</v>
      </c>
      <c r="C378" s="156" t="s">
        <v>391</v>
      </c>
    </row>
    <row r="379" spans="1:3" x14ac:dyDescent="0.2">
      <c r="A379" s="157">
        <v>377</v>
      </c>
      <c r="B379" s="153" t="s">
        <v>184</v>
      </c>
      <c r="C379" s="156" t="s">
        <v>391</v>
      </c>
    </row>
    <row r="380" spans="1:3" x14ac:dyDescent="0.2">
      <c r="A380" s="157">
        <v>378</v>
      </c>
      <c r="B380" s="153" t="s">
        <v>184</v>
      </c>
      <c r="C380" s="156" t="s">
        <v>391</v>
      </c>
    </row>
    <row r="381" spans="1:3" x14ac:dyDescent="0.2">
      <c r="A381" s="157">
        <v>380</v>
      </c>
      <c r="B381" s="153" t="s">
        <v>184</v>
      </c>
      <c r="C381" s="156" t="s">
        <v>391</v>
      </c>
    </row>
    <row r="382" spans="1:3" x14ac:dyDescent="0.2">
      <c r="A382" s="157">
        <v>381</v>
      </c>
      <c r="B382" s="153" t="s">
        <v>184</v>
      </c>
      <c r="C382" s="156" t="s">
        <v>391</v>
      </c>
    </row>
    <row r="383" spans="1:3" x14ac:dyDescent="0.2">
      <c r="A383" s="157">
        <v>382</v>
      </c>
      <c r="B383" s="153" t="s">
        <v>184</v>
      </c>
      <c r="C383" s="156" t="s">
        <v>391</v>
      </c>
    </row>
    <row r="384" spans="1:3" x14ac:dyDescent="0.2">
      <c r="A384" s="157">
        <v>384</v>
      </c>
      <c r="B384" s="153" t="s">
        <v>196</v>
      </c>
      <c r="C384" s="156" t="s">
        <v>391</v>
      </c>
    </row>
    <row r="385" spans="1:3" x14ac:dyDescent="0.2">
      <c r="A385" s="157">
        <v>385</v>
      </c>
      <c r="B385" s="153" t="s">
        <v>184</v>
      </c>
      <c r="C385" s="156" t="s">
        <v>392</v>
      </c>
    </row>
    <row r="386" spans="1:3" x14ac:dyDescent="0.2">
      <c r="A386" s="157">
        <v>386</v>
      </c>
      <c r="B386" s="153" t="s">
        <v>164</v>
      </c>
      <c r="C386" s="156" t="s">
        <v>392</v>
      </c>
    </row>
    <row r="387" spans="1:3" x14ac:dyDescent="0.2">
      <c r="A387" s="157">
        <v>387</v>
      </c>
      <c r="B387" s="153" t="s">
        <v>189</v>
      </c>
      <c r="C387" s="156" t="s">
        <v>392</v>
      </c>
    </row>
    <row r="388" spans="1:3" x14ac:dyDescent="0.2">
      <c r="A388" s="157">
        <v>388</v>
      </c>
      <c r="B388" s="153" t="s">
        <v>184</v>
      </c>
      <c r="C388" s="156" t="s">
        <v>392</v>
      </c>
    </row>
    <row r="389" spans="1:3" x14ac:dyDescent="0.2">
      <c r="A389" s="157">
        <v>389</v>
      </c>
      <c r="B389" s="153" t="s">
        <v>175</v>
      </c>
      <c r="C389" s="156" t="s">
        <v>392</v>
      </c>
    </row>
    <row r="390" spans="1:3" x14ac:dyDescent="0.2">
      <c r="A390" s="157">
        <v>390</v>
      </c>
      <c r="B390" s="153" t="s">
        <v>184</v>
      </c>
      <c r="C390" s="156" t="s">
        <v>391</v>
      </c>
    </row>
    <row r="391" spans="1:3" x14ac:dyDescent="0.2">
      <c r="A391" s="157">
        <v>391</v>
      </c>
      <c r="B391" s="153" t="s">
        <v>257</v>
      </c>
      <c r="C391" s="156" t="s">
        <v>392</v>
      </c>
    </row>
    <row r="392" spans="1:3" x14ac:dyDescent="0.2">
      <c r="A392" s="157">
        <v>392</v>
      </c>
      <c r="B392" s="153" t="s">
        <v>258</v>
      </c>
      <c r="C392" s="156" t="s">
        <v>391</v>
      </c>
    </row>
    <row r="393" spans="1:3" x14ac:dyDescent="0.2">
      <c r="A393" s="157">
        <v>393</v>
      </c>
      <c r="B393" s="153" t="s">
        <v>259</v>
      </c>
      <c r="C393" s="156" t="s">
        <v>391</v>
      </c>
    </row>
    <row r="394" spans="1:3" x14ac:dyDescent="0.2">
      <c r="A394" s="157">
        <v>394</v>
      </c>
      <c r="B394" s="153" t="s">
        <v>215</v>
      </c>
      <c r="C394" s="156" t="s">
        <v>391</v>
      </c>
    </row>
    <row r="395" spans="1:3" x14ac:dyDescent="0.2">
      <c r="A395" s="157">
        <v>395</v>
      </c>
      <c r="B395" s="153" t="s">
        <v>260</v>
      </c>
      <c r="C395" s="156" t="s">
        <v>391</v>
      </c>
    </row>
    <row r="396" spans="1:3" x14ac:dyDescent="0.2">
      <c r="A396" s="157">
        <v>396</v>
      </c>
      <c r="B396" s="153" t="s">
        <v>194</v>
      </c>
      <c r="C396" s="156" t="s">
        <v>391</v>
      </c>
    </row>
    <row r="397" spans="1:3" x14ac:dyDescent="0.2">
      <c r="A397" s="157">
        <v>397</v>
      </c>
      <c r="B397" s="153" t="s">
        <v>261</v>
      </c>
      <c r="C397" s="156" t="s">
        <v>391</v>
      </c>
    </row>
    <row r="398" spans="1:3" x14ac:dyDescent="0.2">
      <c r="A398" s="157">
        <v>398</v>
      </c>
      <c r="B398" s="153" t="s">
        <v>262</v>
      </c>
      <c r="C398" s="156" t="s">
        <v>391</v>
      </c>
    </row>
    <row r="399" spans="1:3" x14ac:dyDescent="0.2">
      <c r="A399" s="157">
        <v>399</v>
      </c>
      <c r="B399" s="153" t="s">
        <v>263</v>
      </c>
      <c r="C399" s="156" t="s">
        <v>392</v>
      </c>
    </row>
    <row r="400" spans="1:3" x14ac:dyDescent="0.2">
      <c r="A400" s="157">
        <v>400</v>
      </c>
      <c r="B400" s="153" t="s">
        <v>214</v>
      </c>
      <c r="C400" s="156" t="s">
        <v>391</v>
      </c>
    </row>
    <row r="401" spans="1:3" x14ac:dyDescent="0.2">
      <c r="A401" s="157">
        <v>401</v>
      </c>
      <c r="B401" s="153" t="s">
        <v>264</v>
      </c>
      <c r="C401" s="156" t="s">
        <v>392</v>
      </c>
    </row>
    <row r="402" spans="1:3" x14ac:dyDescent="0.2">
      <c r="A402" s="157">
        <v>403</v>
      </c>
      <c r="B402" s="153" t="s">
        <v>170</v>
      </c>
      <c r="C402" s="156" t="s">
        <v>391</v>
      </c>
    </row>
    <row r="403" spans="1:3" x14ac:dyDescent="0.2">
      <c r="A403" s="157">
        <v>404</v>
      </c>
      <c r="B403" s="153" t="s">
        <v>265</v>
      </c>
      <c r="C403" s="156" t="s">
        <v>391</v>
      </c>
    </row>
    <row r="404" spans="1:3" x14ac:dyDescent="0.2">
      <c r="A404" s="157">
        <v>405</v>
      </c>
      <c r="B404" s="153" t="s">
        <v>266</v>
      </c>
      <c r="C404" s="156" t="s">
        <v>392</v>
      </c>
    </row>
    <row r="405" spans="1:3" x14ac:dyDescent="0.2">
      <c r="A405" s="157">
        <v>406</v>
      </c>
      <c r="B405" s="153" t="s">
        <v>267</v>
      </c>
      <c r="C405" s="156" t="s">
        <v>392</v>
      </c>
    </row>
    <row r="406" spans="1:3" x14ac:dyDescent="0.2">
      <c r="A406" s="157">
        <v>407</v>
      </c>
      <c r="B406" s="153" t="s">
        <v>268</v>
      </c>
      <c r="C406" s="156" t="s">
        <v>392</v>
      </c>
    </row>
    <row r="407" spans="1:3" x14ac:dyDescent="0.2">
      <c r="A407" s="157">
        <v>408</v>
      </c>
      <c r="B407" s="153" t="s">
        <v>269</v>
      </c>
      <c r="C407" s="156" t="s">
        <v>392</v>
      </c>
    </row>
    <row r="408" spans="1:3" x14ac:dyDescent="0.2">
      <c r="A408" s="157">
        <v>409</v>
      </c>
      <c r="B408" s="153" t="s">
        <v>270</v>
      </c>
      <c r="C408" s="156" t="s">
        <v>392</v>
      </c>
    </row>
    <row r="409" spans="1:3" x14ac:dyDescent="0.2">
      <c r="A409" s="157">
        <v>410</v>
      </c>
      <c r="B409" s="153" t="s">
        <v>271</v>
      </c>
      <c r="C409" s="156" t="s">
        <v>392</v>
      </c>
    </row>
    <row r="410" spans="1:3" x14ac:dyDescent="0.2">
      <c r="A410" s="157">
        <v>411</v>
      </c>
      <c r="B410" s="153" t="s">
        <v>272</v>
      </c>
      <c r="C410" s="156" t="s">
        <v>392</v>
      </c>
    </row>
    <row r="411" spans="1:3" x14ac:dyDescent="0.2">
      <c r="A411" s="157">
        <v>412</v>
      </c>
      <c r="B411" s="153" t="s">
        <v>273</v>
      </c>
      <c r="C411" s="156" t="s">
        <v>392</v>
      </c>
    </row>
    <row r="412" spans="1:3" x14ac:dyDescent="0.2">
      <c r="A412" s="157">
        <v>413</v>
      </c>
      <c r="B412" s="153" t="s">
        <v>274</v>
      </c>
      <c r="C412" s="156" t="s">
        <v>392</v>
      </c>
    </row>
    <row r="413" spans="1:3" x14ac:dyDescent="0.2">
      <c r="A413" s="157">
        <v>414</v>
      </c>
      <c r="B413" s="153" t="s">
        <v>275</v>
      </c>
      <c r="C413" s="156" t="s">
        <v>392</v>
      </c>
    </row>
    <row r="414" spans="1:3" x14ac:dyDescent="0.2">
      <c r="A414" s="157">
        <v>415</v>
      </c>
      <c r="B414" s="153" t="s">
        <v>276</v>
      </c>
      <c r="C414" s="156" t="s">
        <v>392</v>
      </c>
    </row>
    <row r="415" spans="1:3" x14ac:dyDescent="0.2">
      <c r="A415" s="157">
        <v>416</v>
      </c>
      <c r="B415" s="153" t="s">
        <v>277</v>
      </c>
      <c r="C415" s="156" t="s">
        <v>392</v>
      </c>
    </row>
    <row r="416" spans="1:3" x14ac:dyDescent="0.2">
      <c r="A416" s="157">
        <v>417</v>
      </c>
      <c r="B416" s="153" t="s">
        <v>278</v>
      </c>
      <c r="C416" s="156" t="s">
        <v>392</v>
      </c>
    </row>
    <row r="417" spans="1:3" x14ac:dyDescent="0.2">
      <c r="A417" s="157">
        <v>418</v>
      </c>
      <c r="B417" s="153" t="s">
        <v>279</v>
      </c>
      <c r="C417" s="156" t="s">
        <v>392</v>
      </c>
    </row>
    <row r="418" spans="1:3" x14ac:dyDescent="0.2">
      <c r="A418" s="157">
        <v>419</v>
      </c>
      <c r="B418" s="153" t="s">
        <v>280</v>
      </c>
      <c r="C418" s="156" t="s">
        <v>392</v>
      </c>
    </row>
    <row r="419" spans="1:3" x14ac:dyDescent="0.2">
      <c r="A419" s="157">
        <v>420</v>
      </c>
      <c r="B419" s="153" t="s">
        <v>281</v>
      </c>
      <c r="C419" s="156" t="s">
        <v>392</v>
      </c>
    </row>
    <row r="420" spans="1:3" x14ac:dyDescent="0.2">
      <c r="A420" s="157">
        <v>421</v>
      </c>
      <c r="B420" s="153" t="s">
        <v>282</v>
      </c>
      <c r="C420" s="156" t="s">
        <v>392</v>
      </c>
    </row>
    <row r="421" spans="1:3" x14ac:dyDescent="0.2">
      <c r="A421" s="157">
        <v>422</v>
      </c>
      <c r="B421" s="153" t="s">
        <v>283</v>
      </c>
      <c r="C421" s="156" t="s">
        <v>392</v>
      </c>
    </row>
    <row r="422" spans="1:3" x14ac:dyDescent="0.2">
      <c r="A422" s="157">
        <v>423</v>
      </c>
      <c r="B422" s="153" t="s">
        <v>284</v>
      </c>
      <c r="C422" s="156" t="s">
        <v>392</v>
      </c>
    </row>
    <row r="423" spans="1:3" x14ac:dyDescent="0.2">
      <c r="A423" s="157">
        <v>424</v>
      </c>
      <c r="B423" s="153" t="s">
        <v>285</v>
      </c>
      <c r="C423" s="156" t="s">
        <v>392</v>
      </c>
    </row>
    <row r="424" spans="1:3" x14ac:dyDescent="0.2">
      <c r="A424" s="157">
        <v>425</v>
      </c>
      <c r="B424" s="153" t="s">
        <v>286</v>
      </c>
      <c r="C424" s="156" t="s">
        <v>391</v>
      </c>
    </row>
    <row r="425" spans="1:3" x14ac:dyDescent="0.2">
      <c r="A425" s="157">
        <v>426</v>
      </c>
      <c r="B425" s="153" t="s">
        <v>196</v>
      </c>
      <c r="C425" s="156" t="s">
        <v>391</v>
      </c>
    </row>
    <row r="426" spans="1:3" x14ac:dyDescent="0.2">
      <c r="A426" s="157">
        <v>427</v>
      </c>
      <c r="B426" s="153" t="s">
        <v>287</v>
      </c>
      <c r="C426" s="156" t="s">
        <v>391</v>
      </c>
    </row>
    <row r="427" spans="1:3" x14ac:dyDescent="0.2">
      <c r="A427" s="157">
        <v>428</v>
      </c>
      <c r="B427" s="153" t="s">
        <v>288</v>
      </c>
      <c r="C427" s="156" t="s">
        <v>387</v>
      </c>
    </row>
    <row r="428" spans="1:3" x14ac:dyDescent="0.2">
      <c r="A428" s="157">
        <v>429</v>
      </c>
      <c r="B428" s="153" t="s">
        <v>289</v>
      </c>
      <c r="C428" s="156" t="s">
        <v>387</v>
      </c>
    </row>
    <row r="429" spans="1:3" x14ac:dyDescent="0.2">
      <c r="A429" s="157">
        <v>430</v>
      </c>
      <c r="B429" s="153" t="s">
        <v>290</v>
      </c>
      <c r="C429" s="156" t="s">
        <v>387</v>
      </c>
    </row>
    <row r="430" spans="1:3" x14ac:dyDescent="0.2">
      <c r="A430" s="157">
        <v>431</v>
      </c>
      <c r="B430" s="153" t="s">
        <v>291</v>
      </c>
      <c r="C430" s="156" t="s">
        <v>387</v>
      </c>
    </row>
    <row r="431" spans="1:3" x14ac:dyDescent="0.2">
      <c r="A431" s="157">
        <v>432</v>
      </c>
      <c r="B431" s="153" t="s">
        <v>196</v>
      </c>
      <c r="C431" s="156" t="s">
        <v>391</v>
      </c>
    </row>
    <row r="432" spans="1:3" x14ac:dyDescent="0.2">
      <c r="A432" s="157">
        <v>434</v>
      </c>
      <c r="B432" s="153" t="s">
        <v>292</v>
      </c>
      <c r="C432" s="156" t="s">
        <v>392</v>
      </c>
    </row>
    <row r="433" spans="1:3" x14ac:dyDescent="0.2">
      <c r="A433" s="157">
        <v>435</v>
      </c>
      <c r="B433" s="153" t="s">
        <v>293</v>
      </c>
      <c r="C433" s="156" t="s">
        <v>391</v>
      </c>
    </row>
    <row r="434" spans="1:3" x14ac:dyDescent="0.2">
      <c r="A434" s="157">
        <v>436</v>
      </c>
      <c r="B434" s="153" t="s">
        <v>294</v>
      </c>
      <c r="C434" s="156" t="s">
        <v>391</v>
      </c>
    </row>
    <row r="435" spans="1:3" x14ac:dyDescent="0.2">
      <c r="A435" s="157">
        <v>437</v>
      </c>
      <c r="B435" s="153" t="s">
        <v>295</v>
      </c>
      <c r="C435" s="156" t="s">
        <v>391</v>
      </c>
    </row>
    <row r="436" spans="1:3" x14ac:dyDescent="0.2">
      <c r="A436" s="157">
        <v>439</v>
      </c>
      <c r="B436" s="153" t="s">
        <v>296</v>
      </c>
      <c r="C436" s="156" t="s">
        <v>391</v>
      </c>
    </row>
    <row r="437" spans="1:3" x14ac:dyDescent="0.2">
      <c r="A437" s="157">
        <v>440</v>
      </c>
      <c r="B437" s="153" t="s">
        <v>297</v>
      </c>
      <c r="C437" s="156" t="s">
        <v>391</v>
      </c>
    </row>
    <row r="438" spans="1:3" x14ac:dyDescent="0.2">
      <c r="A438" s="157">
        <v>441</v>
      </c>
      <c r="B438" s="153" t="s">
        <v>200</v>
      </c>
      <c r="C438" s="156" t="s">
        <v>391</v>
      </c>
    </row>
    <row r="439" spans="1:3" x14ac:dyDescent="0.2">
      <c r="A439" s="157">
        <v>442</v>
      </c>
      <c r="B439" s="153" t="s">
        <v>196</v>
      </c>
      <c r="C439" s="156" t="s">
        <v>392</v>
      </c>
    </row>
    <row r="440" spans="1:3" x14ac:dyDescent="0.2">
      <c r="A440" s="157">
        <v>443</v>
      </c>
      <c r="B440" s="153" t="s">
        <v>236</v>
      </c>
      <c r="C440" s="156" t="s">
        <v>391</v>
      </c>
    </row>
    <row r="441" spans="1:3" x14ac:dyDescent="0.2">
      <c r="A441" s="157">
        <v>444</v>
      </c>
      <c r="B441" s="153" t="s">
        <v>239</v>
      </c>
      <c r="C441" s="156" t="s">
        <v>391</v>
      </c>
    </row>
    <row r="442" spans="1:3" x14ac:dyDescent="0.2">
      <c r="A442" s="157">
        <v>444</v>
      </c>
      <c r="B442" s="153" t="s">
        <v>239</v>
      </c>
      <c r="C442" s="156" t="s">
        <v>392</v>
      </c>
    </row>
    <row r="443" spans="1:3" x14ac:dyDescent="0.2">
      <c r="A443" s="157">
        <v>445</v>
      </c>
      <c r="B443" s="153" t="s">
        <v>298</v>
      </c>
      <c r="C443" s="156" t="s">
        <v>391</v>
      </c>
    </row>
    <row r="444" spans="1:3" x14ac:dyDescent="0.2">
      <c r="A444" s="157">
        <v>446</v>
      </c>
      <c r="B444" s="153" t="s">
        <v>298</v>
      </c>
      <c r="C444" s="156" t="s">
        <v>391</v>
      </c>
    </row>
    <row r="445" spans="1:3" x14ac:dyDescent="0.2">
      <c r="A445" s="157">
        <v>447</v>
      </c>
      <c r="B445" s="153" t="s">
        <v>210</v>
      </c>
      <c r="C445" s="156" t="s">
        <v>391</v>
      </c>
    </row>
    <row r="446" spans="1:3" x14ac:dyDescent="0.2">
      <c r="A446" s="157">
        <v>448</v>
      </c>
      <c r="B446" s="153" t="s">
        <v>210</v>
      </c>
      <c r="C446" s="156" t="s">
        <v>391</v>
      </c>
    </row>
    <row r="447" spans="1:3" x14ac:dyDescent="0.2">
      <c r="A447" s="157">
        <v>449</v>
      </c>
      <c r="B447" s="153" t="s">
        <v>210</v>
      </c>
      <c r="C447" s="156" t="s">
        <v>391</v>
      </c>
    </row>
    <row r="448" spans="1:3" x14ac:dyDescent="0.2">
      <c r="A448" s="157">
        <v>450</v>
      </c>
      <c r="B448" s="153" t="s">
        <v>210</v>
      </c>
      <c r="C448" s="156" t="s">
        <v>391</v>
      </c>
    </row>
    <row r="449" spans="1:3" x14ac:dyDescent="0.2">
      <c r="A449" s="157">
        <v>451</v>
      </c>
      <c r="B449" s="153" t="s">
        <v>210</v>
      </c>
      <c r="C449" s="156" t="s">
        <v>391</v>
      </c>
    </row>
    <row r="450" spans="1:3" x14ac:dyDescent="0.2">
      <c r="A450" s="157">
        <v>452</v>
      </c>
      <c r="B450" s="153" t="s">
        <v>210</v>
      </c>
      <c r="C450" s="156" t="s">
        <v>391</v>
      </c>
    </row>
    <row r="451" spans="1:3" x14ac:dyDescent="0.2">
      <c r="A451" s="157">
        <v>453</v>
      </c>
      <c r="B451" s="153" t="s">
        <v>210</v>
      </c>
      <c r="C451" s="156" t="s">
        <v>391</v>
      </c>
    </row>
    <row r="452" spans="1:3" x14ac:dyDescent="0.2">
      <c r="A452" s="157">
        <v>454</v>
      </c>
      <c r="B452" s="153" t="s">
        <v>210</v>
      </c>
      <c r="C452" s="156" t="s">
        <v>391</v>
      </c>
    </row>
    <row r="453" spans="1:3" x14ac:dyDescent="0.2">
      <c r="A453" s="157">
        <v>455</v>
      </c>
      <c r="B453" s="153" t="s">
        <v>210</v>
      </c>
      <c r="C453" s="156" t="s">
        <v>391</v>
      </c>
    </row>
    <row r="454" spans="1:3" x14ac:dyDescent="0.2">
      <c r="A454" s="157">
        <v>456</v>
      </c>
      <c r="B454" s="153" t="s">
        <v>210</v>
      </c>
      <c r="C454" s="156" t="s">
        <v>391</v>
      </c>
    </row>
    <row r="455" spans="1:3" x14ac:dyDescent="0.2">
      <c r="A455" s="157">
        <v>459</v>
      </c>
      <c r="B455" s="153" t="s">
        <v>210</v>
      </c>
      <c r="C455" s="156" t="s">
        <v>391</v>
      </c>
    </row>
    <row r="456" spans="1:3" x14ac:dyDescent="0.2">
      <c r="A456" s="157">
        <v>460</v>
      </c>
      <c r="B456" s="153" t="s">
        <v>299</v>
      </c>
      <c r="C456" s="156" t="s">
        <v>392</v>
      </c>
    </row>
    <row r="457" spans="1:3" x14ac:dyDescent="0.2">
      <c r="A457" s="157">
        <v>461</v>
      </c>
      <c r="B457" s="153" t="s">
        <v>299</v>
      </c>
      <c r="C457" s="156" t="s">
        <v>392</v>
      </c>
    </row>
    <row r="458" spans="1:3" x14ac:dyDescent="0.2">
      <c r="A458" s="157">
        <v>462</v>
      </c>
      <c r="B458" s="153" t="s">
        <v>300</v>
      </c>
      <c r="C458" s="156" t="s">
        <v>392</v>
      </c>
    </row>
    <row r="459" spans="1:3" x14ac:dyDescent="0.2">
      <c r="A459" s="157">
        <v>463</v>
      </c>
      <c r="B459" s="153" t="s">
        <v>301</v>
      </c>
      <c r="C459" s="156" t="s">
        <v>392</v>
      </c>
    </row>
    <row r="460" spans="1:3" x14ac:dyDescent="0.2">
      <c r="A460" s="157">
        <v>464</v>
      </c>
      <c r="B460" s="153" t="s">
        <v>302</v>
      </c>
      <c r="C460" s="156" t="s">
        <v>391</v>
      </c>
    </row>
    <row r="461" spans="1:3" x14ac:dyDescent="0.2">
      <c r="A461" s="157">
        <v>465</v>
      </c>
      <c r="B461" s="153" t="s">
        <v>303</v>
      </c>
      <c r="C461" s="156" t="s">
        <v>391</v>
      </c>
    </row>
    <row r="462" spans="1:3" x14ac:dyDescent="0.2">
      <c r="A462" s="157">
        <v>466</v>
      </c>
      <c r="B462" s="153" t="s">
        <v>304</v>
      </c>
      <c r="C462" s="156" t="s">
        <v>391</v>
      </c>
    </row>
    <row r="463" spans="1:3" x14ac:dyDescent="0.2">
      <c r="A463" s="157">
        <v>467</v>
      </c>
      <c r="B463" s="153" t="s">
        <v>304</v>
      </c>
      <c r="C463" s="156" t="s">
        <v>391</v>
      </c>
    </row>
    <row r="464" spans="1:3" x14ac:dyDescent="0.2">
      <c r="A464" s="157">
        <v>468</v>
      </c>
      <c r="B464" s="153" t="s">
        <v>304</v>
      </c>
      <c r="C464" s="156" t="s">
        <v>391</v>
      </c>
    </row>
    <row r="465" spans="1:3" x14ac:dyDescent="0.2">
      <c r="A465" s="157">
        <v>469</v>
      </c>
      <c r="B465" s="153" t="s">
        <v>304</v>
      </c>
      <c r="C465" s="156" t="s">
        <v>391</v>
      </c>
    </row>
    <row r="466" spans="1:3" x14ac:dyDescent="0.2">
      <c r="A466" s="157">
        <v>470</v>
      </c>
      <c r="B466" s="153" t="s">
        <v>304</v>
      </c>
      <c r="C466" s="156" t="s">
        <v>391</v>
      </c>
    </row>
    <row r="467" spans="1:3" x14ac:dyDescent="0.2">
      <c r="A467" s="157">
        <v>473</v>
      </c>
      <c r="B467" s="153" t="s">
        <v>305</v>
      </c>
      <c r="C467" s="156" t="s">
        <v>391</v>
      </c>
    </row>
    <row r="468" spans="1:3" x14ac:dyDescent="0.2">
      <c r="A468" s="157">
        <v>474</v>
      </c>
      <c r="B468" s="153" t="s">
        <v>306</v>
      </c>
      <c r="C468" s="156" t="s">
        <v>392</v>
      </c>
    </row>
    <row r="469" spans="1:3" x14ac:dyDescent="0.2">
      <c r="A469" s="157">
        <v>475</v>
      </c>
      <c r="B469" s="153" t="s">
        <v>307</v>
      </c>
      <c r="C469" s="156" t="s">
        <v>391</v>
      </c>
    </row>
    <row r="470" spans="1:3" x14ac:dyDescent="0.2">
      <c r="A470" s="157">
        <v>476</v>
      </c>
      <c r="B470" s="153" t="s">
        <v>308</v>
      </c>
      <c r="C470" s="156" t="s">
        <v>392</v>
      </c>
    </row>
    <row r="471" spans="1:3" x14ac:dyDescent="0.2">
      <c r="A471" s="157">
        <v>477</v>
      </c>
      <c r="B471" s="153" t="s">
        <v>308</v>
      </c>
      <c r="C471" s="156" t="s">
        <v>392</v>
      </c>
    </row>
    <row r="472" spans="1:3" x14ac:dyDescent="0.2">
      <c r="A472" s="157">
        <v>478</v>
      </c>
      <c r="B472" s="153" t="s">
        <v>239</v>
      </c>
      <c r="C472" s="156" t="s">
        <v>391</v>
      </c>
    </row>
    <row r="473" spans="1:3" x14ac:dyDescent="0.2">
      <c r="A473" s="157">
        <v>479</v>
      </c>
      <c r="B473" s="153" t="s">
        <v>296</v>
      </c>
      <c r="C473" s="156" t="s">
        <v>391</v>
      </c>
    </row>
    <row r="474" spans="1:3" x14ac:dyDescent="0.2">
      <c r="A474" s="157">
        <v>480</v>
      </c>
      <c r="B474" s="153" t="s">
        <v>296</v>
      </c>
      <c r="C474" s="156" t="s">
        <v>391</v>
      </c>
    </row>
    <row r="475" spans="1:3" x14ac:dyDescent="0.2">
      <c r="A475" s="157">
        <v>481</v>
      </c>
      <c r="B475" s="153" t="s">
        <v>296</v>
      </c>
      <c r="C475" s="156" t="s">
        <v>391</v>
      </c>
    </row>
    <row r="476" spans="1:3" x14ac:dyDescent="0.2">
      <c r="A476" s="157">
        <v>482</v>
      </c>
      <c r="B476" s="153" t="s">
        <v>309</v>
      </c>
      <c r="C476" s="156" t="s">
        <v>388</v>
      </c>
    </row>
    <row r="477" spans="1:3" x14ac:dyDescent="0.2">
      <c r="A477" s="157">
        <v>483</v>
      </c>
      <c r="B477" s="153" t="s">
        <v>310</v>
      </c>
      <c r="C477" s="156" t="s">
        <v>388</v>
      </c>
    </row>
    <row r="478" spans="1:3" x14ac:dyDescent="0.2">
      <c r="A478" s="157">
        <v>484</v>
      </c>
      <c r="B478" s="153" t="s">
        <v>311</v>
      </c>
      <c r="C478" s="156" t="s">
        <v>388</v>
      </c>
    </row>
    <row r="479" spans="1:3" x14ac:dyDescent="0.2">
      <c r="A479" s="157">
        <v>485</v>
      </c>
      <c r="B479" s="153" t="s">
        <v>312</v>
      </c>
      <c r="C479" s="156" t="s">
        <v>388</v>
      </c>
    </row>
    <row r="480" spans="1:3" x14ac:dyDescent="0.2">
      <c r="A480" s="157">
        <v>486</v>
      </c>
      <c r="B480" s="153" t="s">
        <v>313</v>
      </c>
      <c r="C480" s="156" t="s">
        <v>388</v>
      </c>
    </row>
    <row r="481" spans="1:3" x14ac:dyDescent="0.2">
      <c r="A481" s="157">
        <v>487</v>
      </c>
      <c r="B481" s="153" t="s">
        <v>314</v>
      </c>
      <c r="C481" s="156" t="s">
        <v>388</v>
      </c>
    </row>
    <row r="482" spans="1:3" x14ac:dyDescent="0.2">
      <c r="A482" s="157">
        <v>488</v>
      </c>
      <c r="B482" s="153" t="s">
        <v>315</v>
      </c>
      <c r="C482" s="156" t="s">
        <v>388</v>
      </c>
    </row>
    <row r="483" spans="1:3" x14ac:dyDescent="0.2">
      <c r="A483" s="157">
        <v>489</v>
      </c>
      <c r="B483" s="153" t="s">
        <v>316</v>
      </c>
      <c r="C483" s="156" t="s">
        <v>388</v>
      </c>
    </row>
    <row r="484" spans="1:3" x14ac:dyDescent="0.2">
      <c r="A484" s="157">
        <v>490</v>
      </c>
      <c r="B484" s="153" t="s">
        <v>317</v>
      </c>
      <c r="C484" s="156" t="s">
        <v>388</v>
      </c>
    </row>
    <row r="485" spans="1:3" x14ac:dyDescent="0.2">
      <c r="A485" s="157">
        <v>491</v>
      </c>
      <c r="B485" s="153" t="s">
        <v>318</v>
      </c>
      <c r="C485" s="156" t="s">
        <v>388</v>
      </c>
    </row>
    <row r="486" spans="1:3" x14ac:dyDescent="0.2">
      <c r="A486" s="157">
        <v>492</v>
      </c>
      <c r="B486" s="153" t="s">
        <v>319</v>
      </c>
      <c r="C486" s="156" t="s">
        <v>388</v>
      </c>
    </row>
    <row r="487" spans="1:3" x14ac:dyDescent="0.2">
      <c r="A487" s="157">
        <v>493</v>
      </c>
      <c r="B487" s="153" t="s">
        <v>320</v>
      </c>
      <c r="C487" s="156" t="s">
        <v>388</v>
      </c>
    </row>
    <row r="488" spans="1:3" x14ac:dyDescent="0.2">
      <c r="A488" s="157">
        <v>494</v>
      </c>
      <c r="B488" s="153" t="s">
        <v>321</v>
      </c>
      <c r="C488" s="156" t="s">
        <v>388</v>
      </c>
    </row>
    <row r="489" spans="1:3" x14ac:dyDescent="0.2">
      <c r="A489" s="157">
        <v>495</v>
      </c>
      <c r="B489" s="153" t="s">
        <v>322</v>
      </c>
      <c r="C489" s="156" t="s">
        <v>388</v>
      </c>
    </row>
    <row r="490" spans="1:3" x14ac:dyDescent="0.2">
      <c r="A490" s="157">
        <v>496</v>
      </c>
      <c r="B490" s="153" t="s">
        <v>323</v>
      </c>
      <c r="C490" s="156" t="s">
        <v>388</v>
      </c>
    </row>
    <row r="491" spans="1:3" x14ac:dyDescent="0.2">
      <c r="A491" s="157">
        <v>497</v>
      </c>
      <c r="B491" s="153" t="s">
        <v>324</v>
      </c>
      <c r="C491" s="156" t="s">
        <v>388</v>
      </c>
    </row>
    <row r="492" spans="1:3" x14ac:dyDescent="0.2">
      <c r="A492" s="157">
        <v>498</v>
      </c>
      <c r="B492" s="153" t="s">
        <v>325</v>
      </c>
      <c r="C492" s="156" t="s">
        <v>388</v>
      </c>
    </row>
    <row r="493" spans="1:3" x14ac:dyDescent="0.2">
      <c r="A493" s="157">
        <v>701</v>
      </c>
      <c r="B493" s="153" t="s">
        <v>326</v>
      </c>
      <c r="C493" s="156" t="s">
        <v>392</v>
      </c>
    </row>
    <row r="494" spans="1:3" x14ac:dyDescent="0.2">
      <c r="A494" s="157">
        <v>702</v>
      </c>
      <c r="B494" s="153" t="s">
        <v>326</v>
      </c>
      <c r="C494" s="156" t="s">
        <v>392</v>
      </c>
    </row>
    <row r="495" spans="1:3" x14ac:dyDescent="0.2">
      <c r="A495" s="157">
        <v>703</v>
      </c>
      <c r="B495" s="153" t="s">
        <v>262</v>
      </c>
      <c r="C495" s="156" t="s">
        <v>392</v>
      </c>
    </row>
    <row r="496" spans="1:3" x14ac:dyDescent="0.2">
      <c r="A496" s="157">
        <v>704</v>
      </c>
      <c r="B496" s="153" t="s">
        <v>262</v>
      </c>
      <c r="C496" s="156" t="s">
        <v>392</v>
      </c>
    </row>
    <row r="497" spans="1:3" x14ac:dyDescent="0.2">
      <c r="A497" s="157">
        <v>705</v>
      </c>
      <c r="B497" s="153" t="s">
        <v>262</v>
      </c>
      <c r="C497" s="156" t="s">
        <v>392</v>
      </c>
    </row>
    <row r="498" spans="1:3" x14ac:dyDescent="0.2">
      <c r="A498" s="157">
        <v>706</v>
      </c>
      <c r="B498" s="153" t="s">
        <v>262</v>
      </c>
      <c r="C498" s="156" t="s">
        <v>392</v>
      </c>
    </row>
    <row r="499" spans="1:3" x14ac:dyDescent="0.2">
      <c r="A499" s="157">
        <v>707</v>
      </c>
      <c r="B499" s="153" t="s">
        <v>262</v>
      </c>
      <c r="C499" s="156" t="s">
        <v>392</v>
      </c>
    </row>
    <row r="500" spans="1:3" x14ac:dyDescent="0.2">
      <c r="A500" s="157">
        <v>708</v>
      </c>
      <c r="B500" s="153" t="s">
        <v>262</v>
      </c>
      <c r="C500" s="156" t="s">
        <v>392</v>
      </c>
    </row>
    <row r="501" spans="1:3" x14ac:dyDescent="0.2">
      <c r="A501" s="157">
        <v>709</v>
      </c>
      <c r="B501" s="153" t="s">
        <v>262</v>
      </c>
      <c r="C501" s="156" t="s">
        <v>392</v>
      </c>
    </row>
    <row r="502" spans="1:3" x14ac:dyDescent="0.2">
      <c r="A502" s="157">
        <v>710</v>
      </c>
      <c r="B502" s="153" t="s">
        <v>262</v>
      </c>
      <c r="C502" s="156" t="s">
        <v>392</v>
      </c>
    </row>
    <row r="503" spans="1:3" x14ac:dyDescent="0.2">
      <c r="A503" s="157">
        <v>711</v>
      </c>
      <c r="B503" s="153" t="s">
        <v>262</v>
      </c>
      <c r="C503" s="156" t="s">
        <v>392</v>
      </c>
    </row>
    <row r="504" spans="1:3" x14ac:dyDescent="0.2">
      <c r="A504" s="157">
        <v>712</v>
      </c>
      <c r="B504" s="153" t="s">
        <v>327</v>
      </c>
      <c r="C504" s="156" t="s">
        <v>392</v>
      </c>
    </row>
    <row r="505" spans="1:3" x14ac:dyDescent="0.2">
      <c r="A505" s="157">
        <v>713</v>
      </c>
      <c r="B505" s="153" t="s">
        <v>327</v>
      </c>
      <c r="C505" s="156" t="s">
        <v>392</v>
      </c>
    </row>
    <row r="506" spans="1:3" x14ac:dyDescent="0.2">
      <c r="A506" s="157">
        <v>714</v>
      </c>
      <c r="B506" s="153" t="s">
        <v>327</v>
      </c>
      <c r="C506" s="156" t="s">
        <v>392</v>
      </c>
    </row>
    <row r="507" spans="1:3" x14ac:dyDescent="0.2">
      <c r="A507" s="157">
        <v>715</v>
      </c>
      <c r="B507" s="153" t="s">
        <v>327</v>
      </c>
      <c r="C507" s="156" t="s">
        <v>392</v>
      </c>
    </row>
    <row r="508" spans="1:3" x14ac:dyDescent="0.2">
      <c r="A508" s="157">
        <v>716</v>
      </c>
      <c r="B508" s="153" t="s">
        <v>328</v>
      </c>
      <c r="C508" s="156" t="s">
        <v>392</v>
      </c>
    </row>
    <row r="509" spans="1:3" x14ac:dyDescent="0.2">
      <c r="A509" s="157">
        <v>717</v>
      </c>
      <c r="B509" s="153" t="s">
        <v>328</v>
      </c>
      <c r="C509" s="156" t="s">
        <v>392</v>
      </c>
    </row>
    <row r="510" spans="1:3" x14ac:dyDescent="0.2">
      <c r="A510" s="157">
        <v>718</v>
      </c>
      <c r="B510" s="153" t="s">
        <v>329</v>
      </c>
      <c r="C510" s="156" t="s">
        <v>392</v>
      </c>
    </row>
    <row r="511" spans="1:3" x14ac:dyDescent="0.2">
      <c r="A511" s="157">
        <v>719</v>
      </c>
      <c r="B511" s="153" t="s">
        <v>329</v>
      </c>
      <c r="C511" s="156" t="s">
        <v>392</v>
      </c>
    </row>
    <row r="512" spans="1:3" x14ac:dyDescent="0.2">
      <c r="A512" s="157">
        <v>720</v>
      </c>
      <c r="B512" s="153" t="s">
        <v>197</v>
      </c>
      <c r="C512" s="156" t="s">
        <v>391</v>
      </c>
    </row>
    <row r="513" spans="1:3" x14ac:dyDescent="0.2">
      <c r="A513" s="157">
        <v>721</v>
      </c>
      <c r="B513" s="153" t="s">
        <v>330</v>
      </c>
      <c r="C513" s="156" t="s">
        <v>391</v>
      </c>
    </row>
    <row r="514" spans="1:3" x14ac:dyDescent="0.2">
      <c r="A514" s="157">
        <v>722</v>
      </c>
      <c r="B514" s="153" t="s">
        <v>330</v>
      </c>
      <c r="C514" s="156" t="s">
        <v>391</v>
      </c>
    </row>
    <row r="515" spans="1:3" x14ac:dyDescent="0.2">
      <c r="A515" s="157">
        <v>723</v>
      </c>
      <c r="B515" s="153" t="s">
        <v>330</v>
      </c>
      <c r="C515" s="156" t="s">
        <v>391</v>
      </c>
    </row>
    <row r="516" spans="1:3" x14ac:dyDescent="0.2">
      <c r="A516" s="157">
        <v>724</v>
      </c>
      <c r="B516" s="153" t="s">
        <v>330</v>
      </c>
      <c r="C516" s="156" t="s">
        <v>391</v>
      </c>
    </row>
    <row r="517" spans="1:3" x14ac:dyDescent="0.2">
      <c r="A517" s="157">
        <v>725</v>
      </c>
      <c r="B517" s="153" t="s">
        <v>330</v>
      </c>
      <c r="C517" s="156" t="s">
        <v>391</v>
      </c>
    </row>
    <row r="518" spans="1:3" x14ac:dyDescent="0.2">
      <c r="A518" s="157">
        <v>726</v>
      </c>
      <c r="B518" s="153" t="s">
        <v>330</v>
      </c>
      <c r="C518" s="156" t="s">
        <v>391</v>
      </c>
    </row>
    <row r="519" spans="1:3" x14ac:dyDescent="0.2">
      <c r="A519" s="157">
        <v>727</v>
      </c>
      <c r="B519" s="153" t="s">
        <v>330</v>
      </c>
      <c r="C519" s="156" t="s">
        <v>391</v>
      </c>
    </row>
    <row r="520" spans="1:3" x14ac:dyDescent="0.2">
      <c r="A520" s="157">
        <v>728</v>
      </c>
      <c r="B520" s="153" t="s">
        <v>331</v>
      </c>
      <c r="C520" s="156" t="s">
        <v>391</v>
      </c>
    </row>
    <row r="521" spans="1:3" x14ac:dyDescent="0.2">
      <c r="A521" s="157">
        <v>729</v>
      </c>
      <c r="B521" s="153" t="s">
        <v>330</v>
      </c>
      <c r="C521" s="156" t="s">
        <v>391</v>
      </c>
    </row>
    <row r="522" spans="1:3" x14ac:dyDescent="0.2">
      <c r="A522" s="157">
        <v>730</v>
      </c>
      <c r="B522" s="153" t="s">
        <v>331</v>
      </c>
      <c r="C522" s="156" t="s">
        <v>391</v>
      </c>
    </row>
    <row r="523" spans="1:3" x14ac:dyDescent="0.2">
      <c r="A523" s="157">
        <v>731</v>
      </c>
      <c r="B523" s="153" t="s">
        <v>330</v>
      </c>
      <c r="C523" s="156" t="s">
        <v>391</v>
      </c>
    </row>
    <row r="524" spans="1:3" x14ac:dyDescent="0.2">
      <c r="A524" s="157">
        <v>732</v>
      </c>
      <c r="B524" s="153" t="s">
        <v>331</v>
      </c>
      <c r="C524" s="156" t="s">
        <v>391</v>
      </c>
    </row>
    <row r="525" spans="1:3" x14ac:dyDescent="0.2">
      <c r="A525" s="157">
        <v>733</v>
      </c>
      <c r="B525" s="153" t="s">
        <v>330</v>
      </c>
      <c r="C525" s="156" t="s">
        <v>391</v>
      </c>
    </row>
    <row r="526" spans="1:3" x14ac:dyDescent="0.2">
      <c r="A526" s="157">
        <v>734</v>
      </c>
      <c r="B526" s="153" t="s">
        <v>331</v>
      </c>
      <c r="C526" s="156" t="s">
        <v>391</v>
      </c>
    </row>
    <row r="527" spans="1:3" x14ac:dyDescent="0.2">
      <c r="A527" s="157">
        <v>735</v>
      </c>
      <c r="B527" s="153" t="s">
        <v>330</v>
      </c>
      <c r="C527" s="156" t="s">
        <v>391</v>
      </c>
    </row>
    <row r="528" spans="1:3" x14ac:dyDescent="0.2">
      <c r="A528" s="157">
        <v>736</v>
      </c>
      <c r="B528" s="153" t="s">
        <v>331</v>
      </c>
      <c r="C528" s="156" t="s">
        <v>391</v>
      </c>
    </row>
    <row r="529" spans="1:3" x14ac:dyDescent="0.2">
      <c r="A529" s="157">
        <v>737</v>
      </c>
      <c r="B529" s="153" t="s">
        <v>330</v>
      </c>
      <c r="C529" s="156" t="s">
        <v>391</v>
      </c>
    </row>
    <row r="530" spans="1:3" x14ac:dyDescent="0.2">
      <c r="A530" s="157">
        <v>738</v>
      </c>
      <c r="B530" s="153" t="s">
        <v>331</v>
      </c>
      <c r="C530" s="156" t="s">
        <v>391</v>
      </c>
    </row>
    <row r="531" spans="1:3" x14ac:dyDescent="0.2">
      <c r="A531" s="157">
        <v>739</v>
      </c>
      <c r="B531" s="153" t="s">
        <v>330</v>
      </c>
      <c r="C531" s="156" t="s">
        <v>391</v>
      </c>
    </row>
    <row r="532" spans="1:3" x14ac:dyDescent="0.2">
      <c r="A532" s="157">
        <v>740</v>
      </c>
      <c r="B532" s="153" t="s">
        <v>331</v>
      </c>
      <c r="C532" s="156" t="s">
        <v>391</v>
      </c>
    </row>
    <row r="533" spans="1:3" x14ac:dyDescent="0.2">
      <c r="A533" s="157">
        <v>741</v>
      </c>
      <c r="B533" s="153" t="s">
        <v>330</v>
      </c>
      <c r="C533" s="156" t="s">
        <v>391</v>
      </c>
    </row>
    <row r="534" spans="1:3" x14ac:dyDescent="0.2">
      <c r="A534" s="157">
        <v>742</v>
      </c>
      <c r="B534" s="153" t="s">
        <v>331</v>
      </c>
      <c r="C534" s="156" t="s">
        <v>391</v>
      </c>
    </row>
    <row r="535" spans="1:3" x14ac:dyDescent="0.2">
      <c r="A535" s="157">
        <v>743</v>
      </c>
      <c r="B535" s="153" t="s">
        <v>330</v>
      </c>
      <c r="C535" s="156" t="s">
        <v>391</v>
      </c>
    </row>
    <row r="536" spans="1:3" x14ac:dyDescent="0.2">
      <c r="A536" s="157">
        <v>744</v>
      </c>
      <c r="B536" s="153" t="s">
        <v>331</v>
      </c>
      <c r="C536" s="156" t="s">
        <v>391</v>
      </c>
    </row>
    <row r="537" spans="1:3" x14ac:dyDescent="0.2">
      <c r="A537" s="157">
        <v>745</v>
      </c>
      <c r="B537" s="153" t="s">
        <v>330</v>
      </c>
      <c r="C537" s="156" t="s">
        <v>391</v>
      </c>
    </row>
    <row r="538" spans="1:3" x14ac:dyDescent="0.2">
      <c r="A538" s="157">
        <v>746</v>
      </c>
      <c r="B538" s="153" t="s">
        <v>331</v>
      </c>
      <c r="C538" s="156" t="s">
        <v>391</v>
      </c>
    </row>
    <row r="539" spans="1:3" x14ac:dyDescent="0.2">
      <c r="A539" s="157">
        <v>747</v>
      </c>
      <c r="B539" s="153" t="s">
        <v>330</v>
      </c>
      <c r="C539" s="156" t="s">
        <v>391</v>
      </c>
    </row>
    <row r="540" spans="1:3" x14ac:dyDescent="0.2">
      <c r="A540" s="157">
        <v>748</v>
      </c>
      <c r="B540" s="153" t="s">
        <v>330</v>
      </c>
      <c r="C540" s="156" t="s">
        <v>391</v>
      </c>
    </row>
    <row r="541" spans="1:3" x14ac:dyDescent="0.2">
      <c r="A541" s="157">
        <v>749</v>
      </c>
      <c r="B541" s="153" t="s">
        <v>331</v>
      </c>
      <c r="C541" s="156" t="s">
        <v>391</v>
      </c>
    </row>
    <row r="542" spans="1:3" x14ac:dyDescent="0.2">
      <c r="A542" s="157">
        <v>752</v>
      </c>
      <c r="B542" s="153" t="s">
        <v>330</v>
      </c>
      <c r="C542" s="156" t="s">
        <v>391</v>
      </c>
    </row>
    <row r="543" spans="1:3" x14ac:dyDescent="0.2">
      <c r="A543" s="157">
        <v>753</v>
      </c>
      <c r="B543" s="153" t="s">
        <v>332</v>
      </c>
      <c r="C543" s="156" t="s">
        <v>391</v>
      </c>
    </row>
    <row r="544" spans="1:3" x14ac:dyDescent="0.2">
      <c r="A544" s="157">
        <v>754</v>
      </c>
      <c r="B544" s="153" t="s">
        <v>330</v>
      </c>
      <c r="C544" s="156" t="s">
        <v>391</v>
      </c>
    </row>
    <row r="545" spans="1:3" x14ac:dyDescent="0.2">
      <c r="A545" s="157">
        <v>755</v>
      </c>
      <c r="B545" s="153" t="s">
        <v>332</v>
      </c>
      <c r="C545" s="156" t="s">
        <v>391</v>
      </c>
    </row>
    <row r="546" spans="1:3" x14ac:dyDescent="0.2">
      <c r="A546" s="157">
        <v>756</v>
      </c>
      <c r="B546" s="153" t="s">
        <v>330</v>
      </c>
      <c r="C546" s="156" t="s">
        <v>391</v>
      </c>
    </row>
    <row r="547" spans="1:3" x14ac:dyDescent="0.2">
      <c r="A547" s="157">
        <v>757</v>
      </c>
      <c r="B547" s="153" t="s">
        <v>332</v>
      </c>
      <c r="C547" s="156" t="s">
        <v>391</v>
      </c>
    </row>
    <row r="548" spans="1:3" x14ac:dyDescent="0.2">
      <c r="A548" s="157">
        <v>758</v>
      </c>
      <c r="B548" s="153" t="s">
        <v>330</v>
      </c>
      <c r="C548" s="156" t="s">
        <v>391</v>
      </c>
    </row>
    <row r="549" spans="1:3" x14ac:dyDescent="0.2">
      <c r="A549" s="157">
        <v>759</v>
      </c>
      <c r="B549" s="153" t="s">
        <v>332</v>
      </c>
      <c r="C549" s="156" t="s">
        <v>391</v>
      </c>
    </row>
    <row r="550" spans="1:3" x14ac:dyDescent="0.2">
      <c r="A550" s="157">
        <v>760</v>
      </c>
      <c r="B550" s="153" t="s">
        <v>330</v>
      </c>
      <c r="C550" s="156" t="s">
        <v>391</v>
      </c>
    </row>
    <row r="551" spans="1:3" x14ac:dyDescent="0.2">
      <c r="A551" s="157">
        <v>761</v>
      </c>
      <c r="B551" s="153" t="s">
        <v>332</v>
      </c>
      <c r="C551" s="156" t="s">
        <v>391</v>
      </c>
    </row>
    <row r="552" spans="1:3" x14ac:dyDescent="0.2">
      <c r="A552" s="157">
        <v>762</v>
      </c>
      <c r="B552" s="153" t="s">
        <v>330</v>
      </c>
      <c r="C552" s="156" t="s">
        <v>391</v>
      </c>
    </row>
    <row r="553" spans="1:3" x14ac:dyDescent="0.2">
      <c r="A553" s="157">
        <v>763</v>
      </c>
      <c r="B553" s="153" t="s">
        <v>332</v>
      </c>
      <c r="C553" s="156" t="s">
        <v>391</v>
      </c>
    </row>
    <row r="554" spans="1:3" x14ac:dyDescent="0.2">
      <c r="A554" s="157">
        <v>764</v>
      </c>
      <c r="B554" s="153" t="s">
        <v>330</v>
      </c>
      <c r="C554" s="156" t="s">
        <v>391</v>
      </c>
    </row>
    <row r="555" spans="1:3" x14ac:dyDescent="0.2">
      <c r="A555" s="157">
        <v>765</v>
      </c>
      <c r="B555" s="153" t="s">
        <v>332</v>
      </c>
      <c r="C555" s="156" t="s">
        <v>391</v>
      </c>
    </row>
    <row r="556" spans="1:3" x14ac:dyDescent="0.2">
      <c r="A556" s="157">
        <v>766</v>
      </c>
      <c r="B556" s="153" t="s">
        <v>330</v>
      </c>
      <c r="C556" s="156" t="s">
        <v>391</v>
      </c>
    </row>
    <row r="557" spans="1:3" x14ac:dyDescent="0.2">
      <c r="A557" s="157">
        <v>767</v>
      </c>
      <c r="B557" s="153" t="s">
        <v>332</v>
      </c>
      <c r="C557" s="156" t="s">
        <v>391</v>
      </c>
    </row>
    <row r="558" spans="1:3" x14ac:dyDescent="0.2">
      <c r="A558" s="157">
        <v>768</v>
      </c>
      <c r="B558" s="153" t="s">
        <v>330</v>
      </c>
      <c r="C558" s="156" t="s">
        <v>391</v>
      </c>
    </row>
    <row r="559" spans="1:3" x14ac:dyDescent="0.2">
      <c r="A559" s="157">
        <v>769</v>
      </c>
      <c r="B559" s="153" t="s">
        <v>332</v>
      </c>
      <c r="C559" s="156" t="s">
        <v>391</v>
      </c>
    </row>
    <row r="560" spans="1:3" x14ac:dyDescent="0.2">
      <c r="A560" s="157">
        <v>770</v>
      </c>
      <c r="B560" s="153" t="s">
        <v>333</v>
      </c>
      <c r="C560" s="156" t="s">
        <v>391</v>
      </c>
    </row>
    <row r="561" spans="1:3" x14ac:dyDescent="0.2">
      <c r="A561" s="157">
        <v>775</v>
      </c>
      <c r="B561" s="153" t="s">
        <v>334</v>
      </c>
      <c r="C561" s="156" t="s">
        <v>391</v>
      </c>
    </row>
    <row r="562" spans="1:3" x14ac:dyDescent="0.2">
      <c r="A562" s="157">
        <v>776</v>
      </c>
      <c r="B562" s="153" t="s">
        <v>334</v>
      </c>
      <c r="C562" s="156" t="s">
        <v>391</v>
      </c>
    </row>
    <row r="563" spans="1:3" x14ac:dyDescent="0.2">
      <c r="A563" s="157">
        <v>781</v>
      </c>
      <c r="B563" s="153" t="s">
        <v>330</v>
      </c>
      <c r="C563" s="156" t="s">
        <v>392</v>
      </c>
    </row>
    <row r="564" spans="1:3" x14ac:dyDescent="0.2">
      <c r="A564" s="157">
        <v>782</v>
      </c>
      <c r="B564" s="153" t="s">
        <v>330</v>
      </c>
      <c r="C564" s="156" t="s">
        <v>391</v>
      </c>
    </row>
    <row r="565" spans="1:3" x14ac:dyDescent="0.2">
      <c r="A565" s="157">
        <v>783</v>
      </c>
      <c r="B565" s="153" t="s">
        <v>330</v>
      </c>
      <c r="C565" s="156" t="s">
        <v>391</v>
      </c>
    </row>
    <row r="566" spans="1:3" x14ac:dyDescent="0.2">
      <c r="A566" s="157">
        <v>784</v>
      </c>
      <c r="B566" s="153" t="s">
        <v>330</v>
      </c>
      <c r="C566" s="156" t="s">
        <v>391</v>
      </c>
    </row>
    <row r="567" spans="1:3" x14ac:dyDescent="0.2">
      <c r="A567" s="157">
        <v>785</v>
      </c>
      <c r="B567" s="153" t="s">
        <v>330</v>
      </c>
      <c r="C567" s="156" t="s">
        <v>391</v>
      </c>
    </row>
    <row r="568" spans="1:3" x14ac:dyDescent="0.2">
      <c r="A568" s="157">
        <v>786</v>
      </c>
      <c r="B568" s="153" t="s">
        <v>330</v>
      </c>
      <c r="C568" s="156" t="s">
        <v>391</v>
      </c>
    </row>
    <row r="569" spans="1:3" x14ac:dyDescent="0.2">
      <c r="A569" s="157">
        <v>787</v>
      </c>
      <c r="B569" s="153" t="s">
        <v>335</v>
      </c>
      <c r="C569" s="156" t="s">
        <v>391</v>
      </c>
    </row>
    <row r="570" spans="1:3" x14ac:dyDescent="0.2">
      <c r="A570" s="157">
        <v>788</v>
      </c>
      <c r="B570" s="153" t="s">
        <v>336</v>
      </c>
      <c r="C570" s="156" t="s">
        <v>391</v>
      </c>
    </row>
    <row r="571" spans="1:3" x14ac:dyDescent="0.2">
      <c r="A571" s="157">
        <v>789</v>
      </c>
      <c r="B571" s="153" t="s">
        <v>337</v>
      </c>
      <c r="C571" s="156" t="s">
        <v>391</v>
      </c>
    </row>
    <row r="572" spans="1:3" x14ac:dyDescent="0.2">
      <c r="A572" s="157">
        <v>790</v>
      </c>
      <c r="B572" s="153" t="s">
        <v>338</v>
      </c>
      <c r="C572" s="156" t="s">
        <v>391</v>
      </c>
    </row>
    <row r="573" spans="1:3" x14ac:dyDescent="0.2">
      <c r="A573" s="157">
        <v>791</v>
      </c>
      <c r="B573" s="153" t="s">
        <v>339</v>
      </c>
      <c r="C573" s="156" t="s">
        <v>391</v>
      </c>
    </row>
    <row r="574" spans="1:3" x14ac:dyDescent="0.2">
      <c r="A574" s="157">
        <v>792</v>
      </c>
      <c r="B574" s="153" t="s">
        <v>340</v>
      </c>
      <c r="C574" s="156" t="s">
        <v>391</v>
      </c>
    </row>
    <row r="575" spans="1:3" x14ac:dyDescent="0.2">
      <c r="A575" s="157">
        <v>793</v>
      </c>
      <c r="B575" s="153" t="s">
        <v>330</v>
      </c>
      <c r="C575" s="156" t="s">
        <v>391</v>
      </c>
    </row>
    <row r="576" spans="1:3" x14ac:dyDescent="0.2">
      <c r="A576" s="157">
        <v>794</v>
      </c>
      <c r="B576" s="153" t="s">
        <v>331</v>
      </c>
      <c r="C576" s="156" t="s">
        <v>391</v>
      </c>
    </row>
    <row r="577" spans="1:3" x14ac:dyDescent="0.2">
      <c r="A577" s="157">
        <v>801</v>
      </c>
      <c r="B577" s="153" t="s">
        <v>259</v>
      </c>
      <c r="C577" s="156" t="s">
        <v>391</v>
      </c>
    </row>
    <row r="578" spans="1:3" x14ac:dyDescent="0.2">
      <c r="A578" s="157">
        <v>802</v>
      </c>
      <c r="B578" s="153" t="s">
        <v>341</v>
      </c>
      <c r="C578" s="156" t="s">
        <v>391</v>
      </c>
    </row>
    <row r="579" spans="1:3" x14ac:dyDescent="0.2">
      <c r="A579" s="157">
        <v>803</v>
      </c>
      <c r="B579" s="153" t="s">
        <v>342</v>
      </c>
      <c r="C579" s="156" t="s">
        <v>392</v>
      </c>
    </row>
    <row r="580" spans="1:3" x14ac:dyDescent="0.2">
      <c r="A580" s="157">
        <v>804</v>
      </c>
      <c r="B580" s="153" t="s">
        <v>341</v>
      </c>
      <c r="C580" s="156" t="s">
        <v>391</v>
      </c>
    </row>
    <row r="581" spans="1:3" x14ac:dyDescent="0.2">
      <c r="A581" s="157">
        <v>805</v>
      </c>
      <c r="B581" s="153" t="s">
        <v>342</v>
      </c>
      <c r="C581" s="156" t="s">
        <v>392</v>
      </c>
    </row>
    <row r="582" spans="1:3" x14ac:dyDescent="0.2">
      <c r="A582" s="157">
        <v>806</v>
      </c>
      <c r="B582" s="153" t="s">
        <v>341</v>
      </c>
      <c r="C582" s="156" t="s">
        <v>391</v>
      </c>
    </row>
    <row r="583" spans="1:3" x14ac:dyDescent="0.2">
      <c r="A583" s="157">
        <v>807</v>
      </c>
      <c r="B583" s="153" t="s">
        <v>342</v>
      </c>
      <c r="C583" s="156" t="s">
        <v>392</v>
      </c>
    </row>
    <row r="584" spans="1:3" x14ac:dyDescent="0.2">
      <c r="A584" s="157">
        <v>808</v>
      </c>
      <c r="B584" s="153" t="s">
        <v>341</v>
      </c>
      <c r="C584" s="156" t="s">
        <v>391</v>
      </c>
    </row>
    <row r="585" spans="1:3" x14ac:dyDescent="0.2">
      <c r="A585" s="157">
        <v>809</v>
      </c>
      <c r="B585" s="153" t="s">
        <v>342</v>
      </c>
      <c r="C585" s="156" t="s">
        <v>392</v>
      </c>
    </row>
    <row r="586" spans="1:3" x14ac:dyDescent="0.2">
      <c r="A586" s="157">
        <v>810</v>
      </c>
      <c r="B586" s="153" t="s">
        <v>341</v>
      </c>
      <c r="C586" s="156" t="s">
        <v>391</v>
      </c>
    </row>
    <row r="587" spans="1:3" x14ac:dyDescent="0.2">
      <c r="A587" s="157">
        <v>811</v>
      </c>
      <c r="B587" s="153" t="s">
        <v>342</v>
      </c>
      <c r="C587" s="156" t="s">
        <v>392</v>
      </c>
    </row>
    <row r="588" spans="1:3" x14ac:dyDescent="0.2">
      <c r="A588" s="157">
        <v>812</v>
      </c>
      <c r="B588" s="153" t="s">
        <v>341</v>
      </c>
      <c r="C588" s="156" t="s">
        <v>391</v>
      </c>
    </row>
    <row r="589" spans="1:3" x14ac:dyDescent="0.2">
      <c r="A589" s="157">
        <v>813</v>
      </c>
      <c r="B589" s="153" t="s">
        <v>342</v>
      </c>
      <c r="C589" s="156" t="s">
        <v>392</v>
      </c>
    </row>
    <row r="590" spans="1:3" x14ac:dyDescent="0.2">
      <c r="A590" s="157">
        <v>814</v>
      </c>
      <c r="B590" s="153" t="s">
        <v>341</v>
      </c>
      <c r="C590" s="156" t="s">
        <v>391</v>
      </c>
    </row>
    <row r="591" spans="1:3" x14ac:dyDescent="0.2">
      <c r="A591" s="157">
        <v>815</v>
      </c>
      <c r="B591" s="153" t="s">
        <v>342</v>
      </c>
      <c r="C591" s="156" t="s">
        <v>392</v>
      </c>
    </row>
    <row r="592" spans="1:3" x14ac:dyDescent="0.2">
      <c r="A592" s="157">
        <v>816</v>
      </c>
      <c r="B592" s="153" t="s">
        <v>341</v>
      </c>
      <c r="C592" s="156" t="s">
        <v>391</v>
      </c>
    </row>
    <row r="593" spans="1:3" x14ac:dyDescent="0.2">
      <c r="A593" s="157">
        <v>817</v>
      </c>
      <c r="B593" s="153" t="s">
        <v>342</v>
      </c>
      <c r="C593" s="156" t="s">
        <v>392</v>
      </c>
    </row>
    <row r="594" spans="1:3" x14ac:dyDescent="0.2">
      <c r="A594" s="157">
        <v>818</v>
      </c>
      <c r="B594" s="153" t="s">
        <v>341</v>
      </c>
      <c r="C594" s="156" t="s">
        <v>391</v>
      </c>
    </row>
    <row r="595" spans="1:3" x14ac:dyDescent="0.2">
      <c r="A595" s="157">
        <v>819</v>
      </c>
      <c r="B595" s="153" t="s">
        <v>342</v>
      </c>
      <c r="C595" s="156" t="s">
        <v>392</v>
      </c>
    </row>
    <row r="596" spans="1:3" x14ac:dyDescent="0.2">
      <c r="A596" s="157">
        <v>820</v>
      </c>
      <c r="B596" s="153" t="s">
        <v>341</v>
      </c>
      <c r="C596" s="156" t="s">
        <v>391</v>
      </c>
    </row>
    <row r="597" spans="1:3" x14ac:dyDescent="0.2">
      <c r="A597" s="157">
        <v>821</v>
      </c>
      <c r="B597" s="153" t="s">
        <v>342</v>
      </c>
      <c r="C597" s="156" t="s">
        <v>392</v>
      </c>
    </row>
    <row r="598" spans="1:3" x14ac:dyDescent="0.2">
      <c r="A598" s="157">
        <v>822</v>
      </c>
      <c r="B598" s="153" t="s">
        <v>341</v>
      </c>
      <c r="C598" s="156" t="s">
        <v>391</v>
      </c>
    </row>
    <row r="599" spans="1:3" x14ac:dyDescent="0.2">
      <c r="A599" s="157">
        <v>823</v>
      </c>
      <c r="B599" s="153" t="s">
        <v>342</v>
      </c>
      <c r="C599" s="156" t="s">
        <v>392</v>
      </c>
    </row>
    <row r="600" spans="1:3" x14ac:dyDescent="0.2">
      <c r="A600" s="157">
        <v>824</v>
      </c>
      <c r="B600" s="153" t="s">
        <v>341</v>
      </c>
      <c r="C600" s="156" t="s">
        <v>391</v>
      </c>
    </row>
    <row r="601" spans="1:3" x14ac:dyDescent="0.2">
      <c r="A601" s="157">
        <v>825</v>
      </c>
      <c r="B601" s="153" t="s">
        <v>342</v>
      </c>
      <c r="C601" s="156" t="s">
        <v>392</v>
      </c>
    </row>
    <row r="602" spans="1:3" x14ac:dyDescent="0.2">
      <c r="A602" s="157">
        <v>826</v>
      </c>
      <c r="B602" s="153" t="s">
        <v>341</v>
      </c>
      <c r="C602" s="156" t="s">
        <v>391</v>
      </c>
    </row>
    <row r="603" spans="1:3" x14ac:dyDescent="0.2">
      <c r="A603" s="157">
        <v>827</v>
      </c>
      <c r="B603" s="153" t="s">
        <v>342</v>
      </c>
      <c r="C603" s="156" t="s">
        <v>392</v>
      </c>
    </row>
    <row r="604" spans="1:3" x14ac:dyDescent="0.2">
      <c r="A604" s="157">
        <v>828</v>
      </c>
      <c r="B604" s="153" t="s">
        <v>341</v>
      </c>
      <c r="C604" s="156" t="s">
        <v>391</v>
      </c>
    </row>
    <row r="605" spans="1:3" x14ac:dyDescent="0.2">
      <c r="A605" s="157">
        <v>829</v>
      </c>
      <c r="B605" s="153" t="s">
        <v>342</v>
      </c>
      <c r="C605" s="156" t="s">
        <v>392</v>
      </c>
    </row>
    <row r="606" spans="1:3" x14ac:dyDescent="0.2">
      <c r="A606" s="157">
        <v>830</v>
      </c>
      <c r="B606" s="153" t="s">
        <v>341</v>
      </c>
      <c r="C606" s="156" t="s">
        <v>391</v>
      </c>
    </row>
    <row r="607" spans="1:3" x14ac:dyDescent="0.2">
      <c r="A607" s="157">
        <v>831</v>
      </c>
      <c r="B607" s="153" t="s">
        <v>342</v>
      </c>
      <c r="C607" s="156" t="s">
        <v>392</v>
      </c>
    </row>
    <row r="608" spans="1:3" x14ac:dyDescent="0.2">
      <c r="A608" s="157">
        <v>832</v>
      </c>
      <c r="B608" s="153" t="s">
        <v>341</v>
      </c>
      <c r="C608" s="156" t="s">
        <v>391</v>
      </c>
    </row>
    <row r="609" spans="1:3" x14ac:dyDescent="0.2">
      <c r="A609" s="157">
        <v>833</v>
      </c>
      <c r="B609" s="153" t="s">
        <v>342</v>
      </c>
      <c r="C609" s="156" t="s">
        <v>392</v>
      </c>
    </row>
    <row r="610" spans="1:3" x14ac:dyDescent="0.2">
      <c r="A610" s="157">
        <v>834</v>
      </c>
      <c r="B610" s="153" t="s">
        <v>341</v>
      </c>
      <c r="C610" s="156" t="s">
        <v>391</v>
      </c>
    </row>
    <row r="611" spans="1:3" x14ac:dyDescent="0.2">
      <c r="A611" s="157">
        <v>835</v>
      </c>
      <c r="B611" s="153" t="s">
        <v>342</v>
      </c>
      <c r="C611" s="156" t="s">
        <v>392</v>
      </c>
    </row>
    <row r="612" spans="1:3" x14ac:dyDescent="0.2">
      <c r="A612" s="157">
        <v>836</v>
      </c>
      <c r="B612" s="153" t="s">
        <v>341</v>
      </c>
      <c r="C612" s="156" t="s">
        <v>391</v>
      </c>
    </row>
    <row r="613" spans="1:3" x14ac:dyDescent="0.2">
      <c r="A613" s="157">
        <v>837</v>
      </c>
      <c r="B613" s="153" t="s">
        <v>342</v>
      </c>
      <c r="C613" s="156" t="s">
        <v>392</v>
      </c>
    </row>
    <row r="614" spans="1:3" x14ac:dyDescent="0.2">
      <c r="A614" s="157">
        <v>838</v>
      </c>
      <c r="B614" s="153" t="s">
        <v>341</v>
      </c>
      <c r="C614" s="156" t="s">
        <v>391</v>
      </c>
    </row>
    <row r="615" spans="1:3" x14ac:dyDescent="0.2">
      <c r="A615" s="157">
        <v>839</v>
      </c>
      <c r="B615" s="153" t="s">
        <v>342</v>
      </c>
      <c r="C615" s="156" t="s">
        <v>392</v>
      </c>
    </row>
    <row r="616" spans="1:3" x14ac:dyDescent="0.2">
      <c r="A616" s="157">
        <v>840</v>
      </c>
      <c r="B616" s="153" t="s">
        <v>341</v>
      </c>
      <c r="C616" s="156" t="s">
        <v>391</v>
      </c>
    </row>
    <row r="617" spans="1:3" x14ac:dyDescent="0.2">
      <c r="A617" s="157">
        <v>841</v>
      </c>
      <c r="B617" s="153" t="s">
        <v>342</v>
      </c>
      <c r="C617" s="156" t="s">
        <v>392</v>
      </c>
    </row>
    <row r="618" spans="1:3" x14ac:dyDescent="0.2">
      <c r="A618" s="157">
        <v>842</v>
      </c>
      <c r="B618" s="153" t="s">
        <v>341</v>
      </c>
      <c r="C618" s="156" t="s">
        <v>391</v>
      </c>
    </row>
    <row r="619" spans="1:3" x14ac:dyDescent="0.2">
      <c r="A619" s="157">
        <v>843</v>
      </c>
      <c r="B619" s="153" t="s">
        <v>342</v>
      </c>
      <c r="C619" s="156" t="s">
        <v>392</v>
      </c>
    </row>
    <row r="620" spans="1:3" x14ac:dyDescent="0.2">
      <c r="A620" s="157">
        <v>844</v>
      </c>
      <c r="B620" s="153" t="s">
        <v>341</v>
      </c>
      <c r="C620" s="156" t="s">
        <v>391</v>
      </c>
    </row>
    <row r="621" spans="1:3" x14ac:dyDescent="0.2">
      <c r="A621" s="157">
        <v>845</v>
      </c>
      <c r="B621" s="153" t="s">
        <v>342</v>
      </c>
      <c r="C621" s="156" t="s">
        <v>392</v>
      </c>
    </row>
    <row r="622" spans="1:3" x14ac:dyDescent="0.2">
      <c r="A622" s="157">
        <v>846</v>
      </c>
      <c r="B622" s="153" t="s">
        <v>341</v>
      </c>
      <c r="C622" s="156" t="s">
        <v>391</v>
      </c>
    </row>
    <row r="623" spans="1:3" x14ac:dyDescent="0.2">
      <c r="A623" s="157">
        <v>847</v>
      </c>
      <c r="B623" s="153" t="s">
        <v>342</v>
      </c>
      <c r="C623" s="156" t="s">
        <v>392</v>
      </c>
    </row>
    <row r="624" spans="1:3" x14ac:dyDescent="0.2">
      <c r="A624" s="157">
        <v>848</v>
      </c>
      <c r="B624" s="153" t="s">
        <v>341</v>
      </c>
      <c r="C624" s="156" t="s">
        <v>391</v>
      </c>
    </row>
    <row r="625" spans="1:3" x14ac:dyDescent="0.2">
      <c r="A625" s="157">
        <v>849</v>
      </c>
      <c r="B625" s="153" t="s">
        <v>342</v>
      </c>
      <c r="C625" s="156" t="s">
        <v>392</v>
      </c>
    </row>
    <row r="626" spans="1:3" x14ac:dyDescent="0.2">
      <c r="A626" s="157">
        <v>850</v>
      </c>
      <c r="B626" s="153" t="s">
        <v>342</v>
      </c>
      <c r="C626" s="156" t="s">
        <v>392</v>
      </c>
    </row>
    <row r="627" spans="1:3" x14ac:dyDescent="0.2">
      <c r="A627" s="157">
        <v>851</v>
      </c>
      <c r="B627" s="153" t="s">
        <v>342</v>
      </c>
      <c r="C627" s="156" t="s">
        <v>392</v>
      </c>
    </row>
    <row r="628" spans="1:3" x14ac:dyDescent="0.2">
      <c r="A628" s="157">
        <v>852</v>
      </c>
      <c r="B628" s="153" t="s">
        <v>341</v>
      </c>
      <c r="C628" s="156" t="s">
        <v>391</v>
      </c>
    </row>
    <row r="629" spans="1:3" x14ac:dyDescent="0.2">
      <c r="A629" s="157">
        <v>853</v>
      </c>
      <c r="B629" s="153" t="s">
        <v>341</v>
      </c>
      <c r="C629" s="156" t="s">
        <v>391</v>
      </c>
    </row>
    <row r="630" spans="1:3" x14ac:dyDescent="0.2">
      <c r="A630" s="157">
        <v>854</v>
      </c>
      <c r="B630" s="153" t="s">
        <v>341</v>
      </c>
      <c r="C630" s="156" t="s">
        <v>391</v>
      </c>
    </row>
    <row r="631" spans="1:3" x14ac:dyDescent="0.2">
      <c r="A631" s="157">
        <v>855</v>
      </c>
      <c r="B631" s="153" t="s">
        <v>341</v>
      </c>
      <c r="C631" s="156" t="s">
        <v>391</v>
      </c>
    </row>
    <row r="632" spans="1:3" x14ac:dyDescent="0.2">
      <c r="A632" s="157">
        <v>856</v>
      </c>
      <c r="B632" s="153" t="s">
        <v>341</v>
      </c>
      <c r="C632" s="156" t="s">
        <v>391</v>
      </c>
    </row>
    <row r="633" spans="1:3" x14ac:dyDescent="0.2">
      <c r="A633" s="157">
        <v>857</v>
      </c>
      <c r="B633" s="153" t="s">
        <v>341</v>
      </c>
      <c r="C633" s="156" t="s">
        <v>391</v>
      </c>
    </row>
    <row r="634" spans="1:3" x14ac:dyDescent="0.2">
      <c r="A634" s="157">
        <v>858</v>
      </c>
      <c r="B634" s="153" t="s">
        <v>341</v>
      </c>
      <c r="C634" s="156" t="s">
        <v>391</v>
      </c>
    </row>
    <row r="635" spans="1:3" x14ac:dyDescent="0.2">
      <c r="A635" s="157">
        <v>859</v>
      </c>
      <c r="B635" s="153" t="s">
        <v>341</v>
      </c>
      <c r="C635" s="156" t="s">
        <v>391</v>
      </c>
    </row>
    <row r="636" spans="1:3" x14ac:dyDescent="0.2">
      <c r="A636" s="157">
        <v>860</v>
      </c>
      <c r="B636" s="153" t="s">
        <v>341</v>
      </c>
      <c r="C636" s="156" t="s">
        <v>391</v>
      </c>
    </row>
    <row r="637" spans="1:3" x14ac:dyDescent="0.2">
      <c r="A637" s="157">
        <v>861</v>
      </c>
      <c r="B637" s="153" t="s">
        <v>341</v>
      </c>
      <c r="C637" s="156" t="s">
        <v>391</v>
      </c>
    </row>
    <row r="638" spans="1:3" x14ac:dyDescent="0.2">
      <c r="A638" s="157">
        <v>862</v>
      </c>
      <c r="B638" s="153" t="s">
        <v>341</v>
      </c>
      <c r="C638" s="156" t="s">
        <v>391</v>
      </c>
    </row>
    <row r="639" spans="1:3" x14ac:dyDescent="0.2">
      <c r="A639" s="157">
        <v>863</v>
      </c>
      <c r="B639" s="153" t="s">
        <v>341</v>
      </c>
      <c r="C639" s="156" t="s">
        <v>391</v>
      </c>
    </row>
    <row r="640" spans="1:3" x14ac:dyDescent="0.2">
      <c r="A640" s="157">
        <v>864</v>
      </c>
      <c r="B640" s="153" t="s">
        <v>341</v>
      </c>
      <c r="C640" s="156" t="s">
        <v>391</v>
      </c>
    </row>
    <row r="641" spans="1:3" x14ac:dyDescent="0.2">
      <c r="A641" s="157">
        <v>865</v>
      </c>
      <c r="B641" s="153" t="s">
        <v>341</v>
      </c>
      <c r="C641" s="156" t="s">
        <v>391</v>
      </c>
    </row>
    <row r="642" spans="1:3" x14ac:dyDescent="0.2">
      <c r="A642" s="157">
        <v>866</v>
      </c>
      <c r="B642" s="153" t="s">
        <v>342</v>
      </c>
      <c r="C642" s="156" t="s">
        <v>392</v>
      </c>
    </row>
    <row r="643" spans="1:3" x14ac:dyDescent="0.2">
      <c r="A643" s="157">
        <v>867</v>
      </c>
      <c r="B643" s="153" t="s">
        <v>341</v>
      </c>
      <c r="C643" s="156" t="s">
        <v>391</v>
      </c>
    </row>
    <row r="644" spans="1:3" x14ac:dyDescent="0.2">
      <c r="A644" s="157">
        <v>868</v>
      </c>
      <c r="B644" s="153" t="s">
        <v>342</v>
      </c>
      <c r="C644" s="156" t="s">
        <v>392</v>
      </c>
    </row>
    <row r="645" spans="1:3" x14ac:dyDescent="0.2">
      <c r="A645" s="157">
        <v>869</v>
      </c>
      <c r="B645" s="153" t="s">
        <v>341</v>
      </c>
      <c r="C645" s="156" t="s">
        <v>391</v>
      </c>
    </row>
    <row r="646" spans="1:3" x14ac:dyDescent="0.2">
      <c r="A646" s="157">
        <v>870</v>
      </c>
      <c r="B646" s="153" t="s">
        <v>342</v>
      </c>
      <c r="C646" s="156" t="s">
        <v>392</v>
      </c>
    </row>
    <row r="647" spans="1:3" x14ac:dyDescent="0.2">
      <c r="A647" s="157">
        <v>871</v>
      </c>
      <c r="B647" s="153" t="s">
        <v>341</v>
      </c>
      <c r="C647" s="156" t="s">
        <v>391</v>
      </c>
    </row>
    <row r="648" spans="1:3" x14ac:dyDescent="0.2">
      <c r="A648" s="157">
        <v>872</v>
      </c>
      <c r="B648" s="153" t="s">
        <v>342</v>
      </c>
      <c r="C648" s="156" t="s">
        <v>392</v>
      </c>
    </row>
    <row r="649" spans="1:3" x14ac:dyDescent="0.2">
      <c r="A649" s="157">
        <v>873</v>
      </c>
      <c r="B649" s="153" t="s">
        <v>341</v>
      </c>
      <c r="C649" s="156" t="s">
        <v>391</v>
      </c>
    </row>
    <row r="650" spans="1:3" x14ac:dyDescent="0.2">
      <c r="A650" s="157">
        <v>874</v>
      </c>
      <c r="B650" s="153" t="s">
        <v>342</v>
      </c>
      <c r="C650" s="156" t="s">
        <v>392</v>
      </c>
    </row>
    <row r="651" spans="1:3" x14ac:dyDescent="0.2">
      <c r="A651" s="157">
        <v>875</v>
      </c>
      <c r="B651" s="153" t="s">
        <v>341</v>
      </c>
      <c r="C651" s="156" t="s">
        <v>391</v>
      </c>
    </row>
    <row r="652" spans="1:3" x14ac:dyDescent="0.2">
      <c r="A652" s="157">
        <v>876</v>
      </c>
      <c r="B652" s="153" t="s">
        <v>342</v>
      </c>
      <c r="C652" s="156" t="s">
        <v>392</v>
      </c>
    </row>
    <row r="653" spans="1:3" x14ac:dyDescent="0.2">
      <c r="A653" s="157">
        <v>877</v>
      </c>
      <c r="B653" s="153" t="s">
        <v>341</v>
      </c>
      <c r="C653" s="156" t="s">
        <v>391</v>
      </c>
    </row>
    <row r="654" spans="1:3" x14ac:dyDescent="0.2">
      <c r="A654" s="157">
        <v>878</v>
      </c>
      <c r="B654" s="153" t="s">
        <v>342</v>
      </c>
      <c r="C654" s="156" t="s">
        <v>392</v>
      </c>
    </row>
    <row r="655" spans="1:3" x14ac:dyDescent="0.2">
      <c r="A655" s="157">
        <v>879</v>
      </c>
      <c r="B655" s="153" t="s">
        <v>341</v>
      </c>
      <c r="C655" s="156" t="s">
        <v>391</v>
      </c>
    </row>
    <row r="656" spans="1:3" x14ac:dyDescent="0.2">
      <c r="A656" s="157">
        <v>880</v>
      </c>
      <c r="B656" s="153" t="s">
        <v>342</v>
      </c>
      <c r="C656" s="156" t="s">
        <v>392</v>
      </c>
    </row>
    <row r="657" spans="1:3" x14ac:dyDescent="0.2">
      <c r="A657" s="157">
        <v>881</v>
      </c>
      <c r="B657" s="153" t="s">
        <v>341</v>
      </c>
      <c r="C657" s="156" t="s">
        <v>391</v>
      </c>
    </row>
    <row r="658" spans="1:3" x14ac:dyDescent="0.2">
      <c r="A658" s="157">
        <v>882</v>
      </c>
      <c r="B658" s="153" t="s">
        <v>342</v>
      </c>
      <c r="C658" s="156" t="s">
        <v>392</v>
      </c>
    </row>
    <row r="659" spans="1:3" x14ac:dyDescent="0.2">
      <c r="A659" s="157">
        <v>883</v>
      </c>
      <c r="B659" s="153" t="s">
        <v>341</v>
      </c>
      <c r="C659" s="156" t="s">
        <v>391</v>
      </c>
    </row>
    <row r="660" spans="1:3" x14ac:dyDescent="0.2">
      <c r="A660" s="157">
        <v>884</v>
      </c>
      <c r="B660" s="153" t="s">
        <v>342</v>
      </c>
      <c r="C660" s="156" t="s">
        <v>392</v>
      </c>
    </row>
    <row r="661" spans="1:3" x14ac:dyDescent="0.2">
      <c r="A661" s="157">
        <v>885</v>
      </c>
      <c r="B661" s="153" t="s">
        <v>341</v>
      </c>
      <c r="C661" s="156" t="s">
        <v>391</v>
      </c>
    </row>
    <row r="662" spans="1:3" x14ac:dyDescent="0.2">
      <c r="A662" s="157">
        <v>886</v>
      </c>
      <c r="B662" s="153" t="s">
        <v>342</v>
      </c>
      <c r="C662" s="156" t="s">
        <v>392</v>
      </c>
    </row>
    <row r="663" spans="1:3" x14ac:dyDescent="0.2">
      <c r="A663" s="157">
        <v>887</v>
      </c>
      <c r="B663" s="153" t="s">
        <v>341</v>
      </c>
      <c r="C663" s="156" t="s">
        <v>391</v>
      </c>
    </row>
    <row r="664" spans="1:3" x14ac:dyDescent="0.2">
      <c r="A664" s="157">
        <v>888</v>
      </c>
      <c r="B664" s="153" t="s">
        <v>342</v>
      </c>
      <c r="C664" s="156" t="s">
        <v>392</v>
      </c>
    </row>
    <row r="665" spans="1:3" x14ac:dyDescent="0.2">
      <c r="A665" s="157">
        <v>889</v>
      </c>
      <c r="B665" s="153" t="s">
        <v>341</v>
      </c>
      <c r="C665" s="156" t="s">
        <v>391</v>
      </c>
    </row>
    <row r="666" spans="1:3" x14ac:dyDescent="0.2">
      <c r="A666" s="157">
        <v>890</v>
      </c>
      <c r="B666" s="153" t="s">
        <v>342</v>
      </c>
      <c r="C666" s="156" t="s">
        <v>392</v>
      </c>
    </row>
    <row r="667" spans="1:3" x14ac:dyDescent="0.2">
      <c r="A667" s="157">
        <v>891</v>
      </c>
      <c r="B667" s="153" t="s">
        <v>342</v>
      </c>
      <c r="C667" s="156" t="s">
        <v>392</v>
      </c>
    </row>
    <row r="668" spans="1:3" x14ac:dyDescent="0.2">
      <c r="A668" s="157">
        <v>892</v>
      </c>
      <c r="B668" s="153" t="s">
        <v>342</v>
      </c>
      <c r="C668" s="156" t="s">
        <v>392</v>
      </c>
    </row>
    <row r="669" spans="1:3" x14ac:dyDescent="0.2">
      <c r="A669" s="157">
        <v>893</v>
      </c>
      <c r="B669" s="153" t="s">
        <v>342</v>
      </c>
      <c r="C669" s="156" t="s">
        <v>392</v>
      </c>
    </row>
    <row r="670" spans="1:3" x14ac:dyDescent="0.2">
      <c r="A670" s="157">
        <v>894</v>
      </c>
      <c r="B670" s="153" t="s">
        <v>300</v>
      </c>
      <c r="C670" s="156" t="s">
        <v>392</v>
      </c>
    </row>
    <row r="671" spans="1:3" x14ac:dyDescent="0.2">
      <c r="A671" s="157">
        <v>895</v>
      </c>
      <c r="B671" s="153" t="s">
        <v>300</v>
      </c>
      <c r="C671" s="156" t="s">
        <v>392</v>
      </c>
    </row>
    <row r="672" spans="1:3" x14ac:dyDescent="0.2">
      <c r="A672" s="157">
        <v>896</v>
      </c>
      <c r="B672" s="153" t="s">
        <v>300</v>
      </c>
      <c r="C672" s="156" t="s">
        <v>392</v>
      </c>
    </row>
    <row r="673" spans="1:3" x14ac:dyDescent="0.2">
      <c r="A673" s="157">
        <v>897</v>
      </c>
      <c r="B673" s="153" t="s">
        <v>342</v>
      </c>
      <c r="C673" s="156" t="s">
        <v>392</v>
      </c>
    </row>
    <row r="674" spans="1:3" x14ac:dyDescent="0.2">
      <c r="A674" s="157">
        <v>898</v>
      </c>
      <c r="B674" s="153" t="s">
        <v>342</v>
      </c>
      <c r="C674" s="156" t="s">
        <v>392</v>
      </c>
    </row>
    <row r="675" spans="1:3" x14ac:dyDescent="0.2">
      <c r="A675" s="157">
        <v>899</v>
      </c>
      <c r="B675" s="153" t="s">
        <v>343</v>
      </c>
      <c r="C675" s="156" t="s">
        <v>392</v>
      </c>
    </row>
    <row r="676" spans="1:3" x14ac:dyDescent="0.2">
      <c r="A676" s="157">
        <v>900</v>
      </c>
      <c r="B676" s="153" t="s">
        <v>343</v>
      </c>
      <c r="C676" s="156" t="s">
        <v>392</v>
      </c>
    </row>
    <row r="677" spans="1:3" x14ac:dyDescent="0.2">
      <c r="A677" s="157">
        <v>901</v>
      </c>
      <c r="B677" s="153" t="s">
        <v>343</v>
      </c>
      <c r="C677" s="156" t="s">
        <v>392</v>
      </c>
    </row>
    <row r="678" spans="1:3" x14ac:dyDescent="0.2">
      <c r="A678" s="157">
        <v>902</v>
      </c>
      <c r="B678" s="153" t="s">
        <v>343</v>
      </c>
      <c r="C678" s="156" t="s">
        <v>392</v>
      </c>
    </row>
    <row r="679" spans="1:3" x14ac:dyDescent="0.2">
      <c r="A679" s="157">
        <v>903</v>
      </c>
      <c r="B679" s="153" t="s">
        <v>343</v>
      </c>
      <c r="C679" s="156" t="s">
        <v>392</v>
      </c>
    </row>
    <row r="680" spans="1:3" x14ac:dyDescent="0.2">
      <c r="A680" s="157">
        <v>904</v>
      </c>
      <c r="B680" s="153" t="s">
        <v>344</v>
      </c>
      <c r="C680" s="156" t="s">
        <v>392</v>
      </c>
    </row>
    <row r="681" spans="1:3" x14ac:dyDescent="0.2">
      <c r="A681" s="157">
        <v>905</v>
      </c>
      <c r="B681" s="153" t="s">
        <v>344</v>
      </c>
      <c r="C681" s="156" t="s">
        <v>392</v>
      </c>
    </row>
    <row r="682" spans="1:3" x14ac:dyDescent="0.2">
      <c r="A682" s="157">
        <v>906</v>
      </c>
      <c r="B682" s="153" t="s">
        <v>344</v>
      </c>
      <c r="C682" s="156" t="s">
        <v>392</v>
      </c>
    </row>
    <row r="683" spans="1:3" x14ac:dyDescent="0.2">
      <c r="A683" s="157">
        <v>907</v>
      </c>
      <c r="B683" s="153" t="s">
        <v>345</v>
      </c>
      <c r="C683" s="156" t="s">
        <v>392</v>
      </c>
    </row>
    <row r="684" spans="1:3" x14ac:dyDescent="0.2">
      <c r="A684" s="157">
        <v>908</v>
      </c>
      <c r="B684" s="153" t="s">
        <v>345</v>
      </c>
      <c r="C684" s="156" t="s">
        <v>392</v>
      </c>
    </row>
    <row r="685" spans="1:3" x14ac:dyDescent="0.2">
      <c r="A685" s="157">
        <v>909</v>
      </c>
      <c r="B685" s="153" t="s">
        <v>345</v>
      </c>
      <c r="C685" s="156" t="s">
        <v>392</v>
      </c>
    </row>
    <row r="686" spans="1:3" x14ac:dyDescent="0.2">
      <c r="A686" s="157">
        <v>910</v>
      </c>
      <c r="B686" s="153" t="s">
        <v>345</v>
      </c>
      <c r="C686" s="156" t="s">
        <v>392</v>
      </c>
    </row>
    <row r="687" spans="1:3" x14ac:dyDescent="0.2">
      <c r="A687" s="157">
        <v>911</v>
      </c>
      <c r="B687" s="153" t="s">
        <v>345</v>
      </c>
      <c r="C687" s="156" t="s">
        <v>392</v>
      </c>
    </row>
    <row r="688" spans="1:3" x14ac:dyDescent="0.2">
      <c r="A688" s="157">
        <v>912</v>
      </c>
      <c r="B688" s="153" t="s">
        <v>345</v>
      </c>
      <c r="C688" s="156" t="s">
        <v>392</v>
      </c>
    </row>
    <row r="689" spans="1:3" x14ac:dyDescent="0.2">
      <c r="A689" s="157">
        <v>913</v>
      </c>
      <c r="B689" s="153" t="s">
        <v>345</v>
      </c>
      <c r="C689" s="156" t="s">
        <v>392</v>
      </c>
    </row>
    <row r="690" spans="1:3" x14ac:dyDescent="0.2">
      <c r="A690" s="157">
        <v>914</v>
      </c>
      <c r="B690" s="153" t="s">
        <v>346</v>
      </c>
      <c r="C690" s="156" t="s">
        <v>391</v>
      </c>
    </row>
    <row r="691" spans="1:3" x14ac:dyDescent="0.2">
      <c r="A691" s="157">
        <v>915</v>
      </c>
      <c r="B691" s="153" t="s">
        <v>300</v>
      </c>
      <c r="C691" s="156" t="s">
        <v>391</v>
      </c>
    </row>
    <row r="692" spans="1:3" x14ac:dyDescent="0.2">
      <c r="A692" s="157">
        <v>916</v>
      </c>
      <c r="B692" s="153" t="s">
        <v>300</v>
      </c>
      <c r="C692" s="156" t="s">
        <v>391</v>
      </c>
    </row>
    <row r="693" spans="1:3" x14ac:dyDescent="0.2">
      <c r="A693" s="157">
        <v>917</v>
      </c>
      <c r="B693" s="153" t="s">
        <v>300</v>
      </c>
      <c r="C693" s="156" t="s">
        <v>391</v>
      </c>
    </row>
    <row r="694" spans="1:3" x14ac:dyDescent="0.2">
      <c r="A694" s="157">
        <v>918</v>
      </c>
      <c r="B694" s="153" t="s">
        <v>236</v>
      </c>
      <c r="C694" s="156" t="s">
        <v>391</v>
      </c>
    </row>
    <row r="695" spans="1:3" x14ac:dyDescent="0.2">
      <c r="A695" s="157">
        <v>919</v>
      </c>
      <c r="B695" s="153" t="s">
        <v>347</v>
      </c>
      <c r="C695" s="156" t="s">
        <v>391</v>
      </c>
    </row>
    <row r="696" spans="1:3" x14ac:dyDescent="0.2">
      <c r="A696" s="157">
        <v>920</v>
      </c>
      <c r="B696" s="153" t="s">
        <v>347</v>
      </c>
      <c r="C696" s="156" t="s">
        <v>391</v>
      </c>
    </row>
    <row r="697" spans="1:3" x14ac:dyDescent="0.2">
      <c r="A697" s="157">
        <v>922</v>
      </c>
      <c r="B697" s="153" t="s">
        <v>259</v>
      </c>
      <c r="C697" s="156" t="s">
        <v>391</v>
      </c>
    </row>
    <row r="698" spans="1:3" x14ac:dyDescent="0.2">
      <c r="A698" s="157">
        <v>923</v>
      </c>
      <c r="B698" s="153" t="s">
        <v>259</v>
      </c>
      <c r="C698" s="156" t="s">
        <v>391</v>
      </c>
    </row>
    <row r="699" spans="1:3" x14ac:dyDescent="0.2">
      <c r="A699" s="157">
        <v>924</v>
      </c>
      <c r="B699" s="153" t="s">
        <v>259</v>
      </c>
      <c r="C699" s="156" t="s">
        <v>391</v>
      </c>
    </row>
    <row r="700" spans="1:3" x14ac:dyDescent="0.2">
      <c r="A700" s="157">
        <v>925</v>
      </c>
      <c r="B700" s="153" t="s">
        <v>348</v>
      </c>
      <c r="C700" s="156" t="s">
        <v>387</v>
      </c>
    </row>
    <row r="701" spans="1:3" x14ac:dyDescent="0.2">
      <c r="A701" s="157">
        <v>926</v>
      </c>
      <c r="B701" s="153" t="s">
        <v>289</v>
      </c>
      <c r="C701" s="156" t="s">
        <v>387</v>
      </c>
    </row>
    <row r="702" spans="1:3" x14ac:dyDescent="0.2">
      <c r="A702" s="157">
        <v>927</v>
      </c>
      <c r="B702" s="153" t="s">
        <v>291</v>
      </c>
      <c r="C702" s="156" t="s">
        <v>387</v>
      </c>
    </row>
    <row r="703" spans="1:3" x14ac:dyDescent="0.2">
      <c r="A703" s="157">
        <v>928</v>
      </c>
      <c r="B703" s="153" t="s">
        <v>290</v>
      </c>
      <c r="C703" s="156" t="s">
        <v>387</v>
      </c>
    </row>
    <row r="704" spans="1:3" x14ac:dyDescent="0.2">
      <c r="A704" s="157">
        <v>929</v>
      </c>
      <c r="B704" s="153" t="s">
        <v>343</v>
      </c>
      <c r="C704" s="156" t="s">
        <v>392</v>
      </c>
    </row>
    <row r="705" spans="1:3" x14ac:dyDescent="0.2">
      <c r="A705" s="157">
        <v>930</v>
      </c>
      <c r="B705" s="153" t="s">
        <v>343</v>
      </c>
      <c r="C705" s="156" t="s">
        <v>392</v>
      </c>
    </row>
    <row r="706" spans="1:3" x14ac:dyDescent="0.2">
      <c r="A706" s="157">
        <v>931</v>
      </c>
      <c r="B706" s="153" t="s">
        <v>343</v>
      </c>
      <c r="C706" s="156" t="s">
        <v>392</v>
      </c>
    </row>
    <row r="707" spans="1:3" x14ac:dyDescent="0.2">
      <c r="A707" s="157">
        <v>932</v>
      </c>
      <c r="B707" s="153" t="s">
        <v>349</v>
      </c>
      <c r="C707" s="156" t="s">
        <v>391</v>
      </c>
    </row>
    <row r="708" spans="1:3" x14ac:dyDescent="0.2">
      <c r="A708" s="157">
        <v>933</v>
      </c>
      <c r="B708" s="153" t="s">
        <v>341</v>
      </c>
      <c r="C708" s="156" t="s">
        <v>391</v>
      </c>
    </row>
    <row r="709" spans="1:3" x14ac:dyDescent="0.2">
      <c r="A709" s="157">
        <v>934</v>
      </c>
      <c r="B709" s="153" t="s">
        <v>342</v>
      </c>
      <c r="C709" s="156" t="s">
        <v>392</v>
      </c>
    </row>
    <row r="710" spans="1:3" x14ac:dyDescent="0.2">
      <c r="A710" s="157">
        <v>935</v>
      </c>
      <c r="B710" s="153" t="s">
        <v>350</v>
      </c>
      <c r="C710" s="156" t="s">
        <v>391</v>
      </c>
    </row>
    <row r="711" spans="1:3" x14ac:dyDescent="0.2">
      <c r="A711" s="157">
        <v>936</v>
      </c>
      <c r="B711" s="153" t="s">
        <v>350</v>
      </c>
      <c r="C711" s="156" t="s">
        <v>391</v>
      </c>
    </row>
    <row r="712" spans="1:3" x14ac:dyDescent="0.2">
      <c r="A712" s="157">
        <v>937</v>
      </c>
      <c r="B712" s="153" t="s">
        <v>350</v>
      </c>
      <c r="C712" s="156" t="s">
        <v>391</v>
      </c>
    </row>
    <row r="713" spans="1:3" x14ac:dyDescent="0.2">
      <c r="A713" s="157">
        <v>938</v>
      </c>
      <c r="B713" s="153" t="s">
        <v>350</v>
      </c>
      <c r="C713" s="156" t="s">
        <v>391</v>
      </c>
    </row>
    <row r="714" spans="1:3" x14ac:dyDescent="0.2">
      <c r="A714" s="157">
        <v>939</v>
      </c>
      <c r="B714" s="153" t="s">
        <v>350</v>
      </c>
      <c r="C714" s="156" t="s">
        <v>391</v>
      </c>
    </row>
    <row r="715" spans="1:3" x14ac:dyDescent="0.2">
      <c r="A715" s="157">
        <v>940</v>
      </c>
      <c r="B715" s="153" t="s">
        <v>351</v>
      </c>
      <c r="C715" s="156" t="s">
        <v>388</v>
      </c>
    </row>
    <row r="716" spans="1:3" x14ac:dyDescent="0.2">
      <c r="A716" s="157">
        <v>941</v>
      </c>
      <c r="B716" s="153" t="s">
        <v>352</v>
      </c>
      <c r="C716" s="156" t="s">
        <v>388</v>
      </c>
    </row>
    <row r="717" spans="1:3" x14ac:dyDescent="0.2">
      <c r="A717" s="157">
        <v>942</v>
      </c>
      <c r="B717" s="153" t="s">
        <v>205</v>
      </c>
      <c r="C717" s="156" t="s">
        <v>391</v>
      </c>
    </row>
    <row r="718" spans="1:3" x14ac:dyDescent="0.2">
      <c r="A718" s="157">
        <v>943</v>
      </c>
      <c r="B718" s="153" t="s">
        <v>196</v>
      </c>
      <c r="C718" s="156" t="s">
        <v>391</v>
      </c>
    </row>
    <row r="719" spans="1:3" x14ac:dyDescent="0.2">
      <c r="A719" s="157">
        <v>944</v>
      </c>
      <c r="B719" s="153" t="s">
        <v>196</v>
      </c>
      <c r="C719" s="156" t="s">
        <v>391</v>
      </c>
    </row>
    <row r="720" spans="1:3" x14ac:dyDescent="0.2">
      <c r="A720" s="157">
        <v>945</v>
      </c>
      <c r="B720" s="153" t="s">
        <v>196</v>
      </c>
      <c r="C720" s="156" t="s">
        <v>391</v>
      </c>
    </row>
    <row r="721" spans="1:3" x14ac:dyDescent="0.2">
      <c r="A721" s="157">
        <v>946</v>
      </c>
      <c r="B721" s="153" t="s">
        <v>196</v>
      </c>
      <c r="C721" s="156" t="s">
        <v>391</v>
      </c>
    </row>
    <row r="722" spans="1:3" x14ac:dyDescent="0.2">
      <c r="A722" s="157">
        <v>947</v>
      </c>
      <c r="B722" s="153" t="s">
        <v>353</v>
      </c>
      <c r="C722" s="156" t="s">
        <v>391</v>
      </c>
    </row>
    <row r="723" spans="1:3" x14ac:dyDescent="0.2">
      <c r="A723" s="157">
        <v>948</v>
      </c>
      <c r="B723" s="153" t="s">
        <v>354</v>
      </c>
      <c r="C723" s="156" t="s">
        <v>391</v>
      </c>
    </row>
    <row r="724" spans="1:3" x14ac:dyDescent="0.2">
      <c r="A724" s="157">
        <v>949</v>
      </c>
      <c r="B724" s="153" t="s">
        <v>355</v>
      </c>
      <c r="C724" s="156" t="s">
        <v>391</v>
      </c>
    </row>
    <row r="725" spans="1:3" x14ac:dyDescent="0.2">
      <c r="A725" s="157">
        <v>950</v>
      </c>
      <c r="B725" s="153" t="s">
        <v>356</v>
      </c>
      <c r="C725" s="156" t="s">
        <v>392</v>
      </c>
    </row>
    <row r="726" spans="1:3" x14ac:dyDescent="0.2">
      <c r="A726" s="157">
        <v>951</v>
      </c>
      <c r="B726" s="153" t="s">
        <v>357</v>
      </c>
      <c r="C726" s="156" t="s">
        <v>392</v>
      </c>
    </row>
    <row r="727" spans="1:3" x14ac:dyDescent="0.2">
      <c r="A727" s="157">
        <v>952</v>
      </c>
      <c r="B727" s="153" t="s">
        <v>358</v>
      </c>
      <c r="C727" s="156" t="s">
        <v>391</v>
      </c>
    </row>
    <row r="728" spans="1:3" x14ac:dyDescent="0.2">
      <c r="A728" s="157">
        <v>953</v>
      </c>
      <c r="B728" s="153" t="s">
        <v>359</v>
      </c>
      <c r="C728" s="156" t="s">
        <v>391</v>
      </c>
    </row>
    <row r="729" spans="1:3" x14ac:dyDescent="0.2">
      <c r="A729" s="157">
        <v>954</v>
      </c>
      <c r="B729" s="153" t="s">
        <v>360</v>
      </c>
      <c r="C729" s="156" t="s">
        <v>391</v>
      </c>
    </row>
    <row r="730" spans="1:3" x14ac:dyDescent="0.2">
      <c r="A730" s="157">
        <v>955</v>
      </c>
      <c r="B730" s="153" t="s">
        <v>361</v>
      </c>
      <c r="C730" s="156" t="s">
        <v>391</v>
      </c>
    </row>
    <row r="731" spans="1:3" x14ac:dyDescent="0.2">
      <c r="A731" s="157">
        <v>956</v>
      </c>
      <c r="B731" s="153" t="s">
        <v>362</v>
      </c>
      <c r="C731" s="156" t="s">
        <v>391</v>
      </c>
    </row>
    <row r="732" spans="1:3" x14ac:dyDescent="0.2">
      <c r="A732" s="157">
        <v>957</v>
      </c>
      <c r="B732" s="153" t="s">
        <v>363</v>
      </c>
      <c r="C732" s="156" t="s">
        <v>391</v>
      </c>
    </row>
    <row r="733" spans="1:3" x14ac:dyDescent="0.2">
      <c r="A733" s="157">
        <v>958</v>
      </c>
      <c r="B733" s="153" t="s">
        <v>364</v>
      </c>
      <c r="C733" s="156" t="s">
        <v>391</v>
      </c>
    </row>
    <row r="734" spans="1:3" x14ac:dyDescent="0.2">
      <c r="A734" s="157">
        <v>959</v>
      </c>
      <c r="B734" s="153" t="s">
        <v>365</v>
      </c>
      <c r="C734" s="156" t="s">
        <v>391</v>
      </c>
    </row>
    <row r="735" spans="1:3" x14ac:dyDescent="0.2">
      <c r="A735" s="157">
        <v>960</v>
      </c>
      <c r="B735" s="153" t="s">
        <v>366</v>
      </c>
      <c r="C735" s="156" t="s">
        <v>391</v>
      </c>
    </row>
    <row r="736" spans="1:3" x14ac:dyDescent="0.2">
      <c r="A736" s="157">
        <v>961</v>
      </c>
      <c r="B736" s="153" t="s">
        <v>367</v>
      </c>
      <c r="C736" s="156" t="s">
        <v>391</v>
      </c>
    </row>
    <row r="737" spans="1:3" x14ac:dyDescent="0.2">
      <c r="A737" s="157">
        <v>962</v>
      </c>
      <c r="B737" s="153" t="s">
        <v>368</v>
      </c>
      <c r="C737" s="156" t="s">
        <v>391</v>
      </c>
    </row>
    <row r="738" spans="1:3" x14ac:dyDescent="0.2">
      <c r="A738" s="157">
        <v>963</v>
      </c>
      <c r="B738" s="153" t="s">
        <v>369</v>
      </c>
      <c r="C738" s="156" t="s">
        <v>391</v>
      </c>
    </row>
    <row r="739" spans="1:3" x14ac:dyDescent="0.2">
      <c r="A739" s="157">
        <v>964</v>
      </c>
      <c r="B739" s="153" t="s">
        <v>370</v>
      </c>
      <c r="C739" s="156" t="s">
        <v>391</v>
      </c>
    </row>
    <row r="740" spans="1:3" x14ac:dyDescent="0.2">
      <c r="A740" s="157">
        <v>965</v>
      </c>
      <c r="B740" s="153" t="s">
        <v>371</v>
      </c>
      <c r="C740" s="156" t="s">
        <v>391</v>
      </c>
    </row>
    <row r="741" spans="1:3" x14ac:dyDescent="0.2">
      <c r="A741" s="157">
        <v>966</v>
      </c>
      <c r="B741" s="153" t="s">
        <v>216</v>
      </c>
      <c r="C741" s="156" t="s">
        <v>392</v>
      </c>
    </row>
    <row r="742" spans="1:3" x14ac:dyDescent="0.2">
      <c r="A742" s="157">
        <v>967</v>
      </c>
      <c r="B742" s="153" t="s">
        <v>228</v>
      </c>
      <c r="C742" s="156" t="s">
        <v>391</v>
      </c>
    </row>
    <row r="743" spans="1:3" x14ac:dyDescent="0.2">
      <c r="A743" s="157">
        <v>968</v>
      </c>
      <c r="B743" s="153" t="s">
        <v>228</v>
      </c>
      <c r="C743" s="156" t="s">
        <v>391</v>
      </c>
    </row>
    <row r="744" spans="1:3" x14ac:dyDescent="0.2">
      <c r="A744" s="157">
        <v>969</v>
      </c>
      <c r="B744" s="153" t="s">
        <v>371</v>
      </c>
      <c r="C744" s="156" t="s">
        <v>391</v>
      </c>
    </row>
    <row r="745" spans="1:3" x14ac:dyDescent="0.2">
      <c r="A745" s="157">
        <v>970</v>
      </c>
      <c r="B745" s="153" t="s">
        <v>184</v>
      </c>
      <c r="C745" s="156" t="s">
        <v>391</v>
      </c>
    </row>
    <row r="746" spans="1:3" x14ac:dyDescent="0.2">
      <c r="A746" s="157">
        <v>971</v>
      </c>
      <c r="B746" s="153" t="s">
        <v>372</v>
      </c>
      <c r="C746" s="156" t="s">
        <v>391</v>
      </c>
    </row>
    <row r="747" spans="1:3" x14ac:dyDescent="0.2">
      <c r="A747" s="157">
        <v>972</v>
      </c>
      <c r="B747" s="153" t="s">
        <v>373</v>
      </c>
      <c r="C747" s="156" t="s">
        <v>391</v>
      </c>
    </row>
    <row r="748" spans="1:3" x14ac:dyDescent="0.2">
      <c r="A748" s="157">
        <v>973</v>
      </c>
      <c r="B748" s="153" t="s">
        <v>226</v>
      </c>
      <c r="C748" s="156" t="s">
        <v>391</v>
      </c>
    </row>
    <row r="749" spans="1:3" x14ac:dyDescent="0.2">
      <c r="A749" s="157">
        <v>974</v>
      </c>
      <c r="B749" s="153" t="s">
        <v>252</v>
      </c>
      <c r="C749" s="156" t="s">
        <v>391</v>
      </c>
    </row>
    <row r="750" spans="1:3" x14ac:dyDescent="0.2">
      <c r="A750" s="157">
        <v>975</v>
      </c>
      <c r="B750" s="153" t="s">
        <v>374</v>
      </c>
      <c r="C750" s="156" t="s">
        <v>391</v>
      </c>
    </row>
    <row r="751" spans="1:3" x14ac:dyDescent="0.2">
      <c r="A751" s="157">
        <v>976</v>
      </c>
      <c r="B751" s="153" t="s">
        <v>375</v>
      </c>
      <c r="C751" s="156" t="s">
        <v>391</v>
      </c>
    </row>
    <row r="752" spans="1:3" x14ac:dyDescent="0.2">
      <c r="A752" s="157">
        <v>978</v>
      </c>
      <c r="B752" s="153" t="s">
        <v>210</v>
      </c>
      <c r="C752" s="156" t="s">
        <v>392</v>
      </c>
    </row>
    <row r="753" spans="1:3" x14ac:dyDescent="0.2">
      <c r="A753" s="157">
        <v>979</v>
      </c>
      <c r="B753" s="153" t="s">
        <v>249</v>
      </c>
      <c r="C753" s="156" t="s">
        <v>392</v>
      </c>
    </row>
    <row r="754" spans="1:3" x14ac:dyDescent="0.2">
      <c r="A754" s="157">
        <v>980</v>
      </c>
      <c r="B754" s="153" t="s">
        <v>376</v>
      </c>
      <c r="C754" s="156" t="s">
        <v>391</v>
      </c>
    </row>
    <row r="755" spans="1:3" x14ac:dyDescent="0.2">
      <c r="A755" s="157">
        <v>981</v>
      </c>
      <c r="B755" s="153" t="s">
        <v>377</v>
      </c>
      <c r="C755" s="156" t="s">
        <v>392</v>
      </c>
    </row>
    <row r="756" spans="1:3" x14ac:dyDescent="0.2">
      <c r="A756" s="157">
        <v>982</v>
      </c>
      <c r="B756" s="153" t="s">
        <v>378</v>
      </c>
      <c r="C756" s="156" t="s">
        <v>391</v>
      </c>
    </row>
    <row r="757" spans="1:3" x14ac:dyDescent="0.2">
      <c r="A757" s="157">
        <v>983</v>
      </c>
      <c r="B757" s="153" t="s">
        <v>379</v>
      </c>
      <c r="C757" s="156" t="s">
        <v>391</v>
      </c>
    </row>
    <row r="758" spans="1:3" x14ac:dyDescent="0.2">
      <c r="A758" s="157">
        <v>984</v>
      </c>
      <c r="B758" s="153" t="s">
        <v>380</v>
      </c>
      <c r="C758" s="156" t="s">
        <v>391</v>
      </c>
    </row>
    <row r="759" spans="1:3" x14ac:dyDescent="0.2">
      <c r="A759" s="157">
        <v>985</v>
      </c>
      <c r="B759" s="153" t="s">
        <v>381</v>
      </c>
      <c r="C759" s="156" t="s">
        <v>391</v>
      </c>
    </row>
    <row r="760" spans="1:3" x14ac:dyDescent="0.2">
      <c r="A760" s="157">
        <v>989</v>
      </c>
      <c r="B760" s="153" t="s">
        <v>265</v>
      </c>
      <c r="C760" s="156" t="s">
        <v>391</v>
      </c>
    </row>
    <row r="761" spans="1:3" x14ac:dyDescent="0.2">
      <c r="A761" s="157">
        <v>990</v>
      </c>
      <c r="B761" s="153" t="s">
        <v>266</v>
      </c>
      <c r="C761" s="156" t="s">
        <v>392</v>
      </c>
    </row>
    <row r="762" spans="1:3" x14ac:dyDescent="0.2">
      <c r="A762" s="157">
        <v>991</v>
      </c>
      <c r="B762" s="153" t="s">
        <v>216</v>
      </c>
      <c r="C762" s="156" t="s">
        <v>392</v>
      </c>
    </row>
    <row r="763" spans="1:3" x14ac:dyDescent="0.2">
      <c r="A763" s="157">
        <v>996</v>
      </c>
      <c r="B763" s="153" t="s">
        <v>295</v>
      </c>
      <c r="C763" s="156" t="s">
        <v>391</v>
      </c>
    </row>
    <row r="764" spans="1:3" x14ac:dyDescent="0.2">
      <c r="A764" s="157">
        <v>997</v>
      </c>
      <c r="B764" s="153" t="s">
        <v>382</v>
      </c>
      <c r="C764" s="156" t="s">
        <v>391</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F22"/>
  <sheetViews>
    <sheetView showGridLines="0" workbookViewId="0"/>
  </sheetViews>
  <sheetFormatPr defaultRowHeight="12.75" x14ac:dyDescent="0.2"/>
  <cols>
    <col min="1" max="1" width="32.7109375" customWidth="1"/>
    <col min="2" max="2" width="14.7109375" customWidth="1"/>
    <col min="3" max="3" width="8.7109375" customWidth="1"/>
    <col min="4" max="6" width="14.7109375" customWidth="1"/>
    <col min="10" max="10" width="12.42578125" bestFit="1" customWidth="1"/>
  </cols>
  <sheetData>
    <row r="1" spans="1:6" x14ac:dyDescent="0.2">
      <c r="A1" s="150" t="s">
        <v>16</v>
      </c>
      <c r="B1" s="150"/>
    </row>
    <row r="2" spans="1:6" ht="36.75" customHeight="1" x14ac:dyDescent="0.2">
      <c r="A2" s="232" t="str">
        <f>Overview!B4&amp; " - Effective from "&amp;Overview!C4&amp;" - "&amp;Overview!E4&amp;" Residual Charging Bands"</f>
        <v>Aidien Limited - GSP_A - Effective from 2027/28 - Final Residual Charging Bands</v>
      </c>
      <c r="B2" s="233"/>
      <c r="C2" s="233"/>
      <c r="D2" s="233"/>
      <c r="E2" s="233"/>
      <c r="F2" s="234"/>
    </row>
    <row r="4" spans="1:6" ht="60" customHeight="1" x14ac:dyDescent="0.2">
      <c r="A4" s="19" t="s">
        <v>517</v>
      </c>
      <c r="B4" s="19" t="s">
        <v>513</v>
      </c>
      <c r="C4" s="19" t="s">
        <v>518</v>
      </c>
      <c r="D4" s="19" t="s">
        <v>522</v>
      </c>
      <c r="E4" s="19" t="s">
        <v>523</v>
      </c>
      <c r="F4" s="19" t="s">
        <v>721</v>
      </c>
    </row>
    <row r="5" spans="1:6" ht="15" customHeight="1" x14ac:dyDescent="0.2">
      <c r="A5" s="172" t="s">
        <v>127</v>
      </c>
      <c r="B5" s="173" t="s">
        <v>515</v>
      </c>
      <c r="C5" s="173" t="s">
        <v>516</v>
      </c>
      <c r="D5" s="176" t="s">
        <v>516</v>
      </c>
      <c r="E5" s="176" t="s">
        <v>516</v>
      </c>
      <c r="F5" s="209">
        <v>7.7098700749885998</v>
      </c>
    </row>
    <row r="6" spans="1:6" ht="15" customHeight="1" x14ac:dyDescent="0.2">
      <c r="A6" s="267" t="s">
        <v>525</v>
      </c>
      <c r="B6" s="173">
        <v>1</v>
      </c>
      <c r="C6" s="173" t="s">
        <v>519</v>
      </c>
      <c r="D6" s="177">
        <v>0</v>
      </c>
      <c r="E6" s="177">
        <v>3986</v>
      </c>
      <c r="F6" s="209">
        <v>7.1875103647538916</v>
      </c>
    </row>
    <row r="7" spans="1:6" ht="15" customHeight="1" x14ac:dyDescent="0.2">
      <c r="A7" s="268"/>
      <c r="B7" s="173">
        <v>2</v>
      </c>
      <c r="C7" s="173" t="s">
        <v>519</v>
      </c>
      <c r="D7" s="177">
        <v>3986</v>
      </c>
      <c r="E7" s="177">
        <v>13677</v>
      </c>
      <c r="F7" s="209">
        <v>19.289955321142461</v>
      </c>
    </row>
    <row r="8" spans="1:6" ht="15" customHeight="1" x14ac:dyDescent="0.2">
      <c r="A8" s="268"/>
      <c r="B8" s="173">
        <v>3</v>
      </c>
      <c r="C8" s="173" t="s">
        <v>519</v>
      </c>
      <c r="D8" s="177">
        <v>13677</v>
      </c>
      <c r="E8" s="177">
        <v>27543</v>
      </c>
      <c r="F8" s="209">
        <v>38.542377929536109</v>
      </c>
    </row>
    <row r="9" spans="1:6" ht="15" customHeight="1" x14ac:dyDescent="0.2">
      <c r="A9" s="269"/>
      <c r="B9" s="173">
        <v>4</v>
      </c>
      <c r="C9" s="173" t="s">
        <v>519</v>
      </c>
      <c r="D9" s="177">
        <v>27543</v>
      </c>
      <c r="E9" s="177" t="s">
        <v>521</v>
      </c>
      <c r="F9" s="209">
        <v>107.38192540384718</v>
      </c>
    </row>
    <row r="10" spans="1:6" ht="15" customHeight="1" x14ac:dyDescent="0.2">
      <c r="A10" s="267" t="s">
        <v>528</v>
      </c>
      <c r="B10" s="173">
        <v>1</v>
      </c>
      <c r="C10" s="173" t="s">
        <v>520</v>
      </c>
      <c r="D10" s="177">
        <v>0</v>
      </c>
      <c r="E10" s="177">
        <v>90</v>
      </c>
      <c r="F10" s="209">
        <v>227.30939239895091</v>
      </c>
    </row>
    <row r="11" spans="1:6" ht="15" customHeight="1" x14ac:dyDescent="0.2">
      <c r="A11" s="268"/>
      <c r="B11" s="173">
        <v>2</v>
      </c>
      <c r="C11" s="173" t="s">
        <v>520</v>
      </c>
      <c r="D11" s="177">
        <v>90</v>
      </c>
      <c r="E11" s="177">
        <v>150</v>
      </c>
      <c r="F11" s="209">
        <v>359.48450842959807</v>
      </c>
    </row>
    <row r="12" spans="1:6" ht="15" customHeight="1" x14ac:dyDescent="0.2">
      <c r="A12" s="268"/>
      <c r="B12" s="173">
        <v>3</v>
      </c>
      <c r="C12" s="173" t="s">
        <v>520</v>
      </c>
      <c r="D12" s="177">
        <v>150</v>
      </c>
      <c r="E12" s="177">
        <v>250</v>
      </c>
      <c r="F12" s="209">
        <v>544.03246898971963</v>
      </c>
    </row>
    <row r="13" spans="1:6" ht="15" customHeight="1" x14ac:dyDescent="0.2">
      <c r="A13" s="269"/>
      <c r="B13" s="173">
        <v>4</v>
      </c>
      <c r="C13" s="173" t="s">
        <v>520</v>
      </c>
      <c r="D13" s="177">
        <v>250</v>
      </c>
      <c r="E13" s="177" t="s">
        <v>521</v>
      </c>
      <c r="F13" s="209">
        <v>1263.5151063092801</v>
      </c>
    </row>
    <row r="14" spans="1:6" ht="15" customHeight="1" x14ac:dyDescent="0.2">
      <c r="A14" s="267" t="s">
        <v>527</v>
      </c>
      <c r="B14" s="173">
        <v>1</v>
      </c>
      <c r="C14" s="173" t="s">
        <v>520</v>
      </c>
      <c r="D14" s="177">
        <v>0</v>
      </c>
      <c r="E14" s="177">
        <v>500</v>
      </c>
      <c r="F14" s="209">
        <v>1990.4565391913759</v>
      </c>
    </row>
    <row r="15" spans="1:6" ht="15" customHeight="1" x14ac:dyDescent="0.2">
      <c r="A15" s="268"/>
      <c r="B15" s="173">
        <v>2</v>
      </c>
      <c r="C15" s="173" t="s">
        <v>520</v>
      </c>
      <c r="D15" s="177">
        <v>500</v>
      </c>
      <c r="E15" s="177">
        <v>1100</v>
      </c>
      <c r="F15" s="209">
        <v>4248.7684110889277</v>
      </c>
    </row>
    <row r="16" spans="1:6" ht="15" customHeight="1" x14ac:dyDescent="0.2">
      <c r="A16" s="268"/>
      <c r="B16" s="173">
        <v>3</v>
      </c>
      <c r="C16" s="173" t="s">
        <v>520</v>
      </c>
      <c r="D16" s="177">
        <v>1100</v>
      </c>
      <c r="E16" s="177">
        <v>2000</v>
      </c>
      <c r="F16" s="209">
        <v>7502.9938923574618</v>
      </c>
    </row>
    <row r="17" spans="1:6" ht="15" customHeight="1" x14ac:dyDescent="0.2">
      <c r="A17" s="269"/>
      <c r="B17" s="173">
        <v>4</v>
      </c>
      <c r="C17" s="173" t="s">
        <v>520</v>
      </c>
      <c r="D17" s="177">
        <v>2000</v>
      </c>
      <c r="E17" s="177" t="s">
        <v>521</v>
      </c>
      <c r="F17" s="209">
        <v>21899.367352897851</v>
      </c>
    </row>
    <row r="18" spans="1:6" ht="15" customHeight="1" x14ac:dyDescent="0.2">
      <c r="A18" s="270" t="s">
        <v>526</v>
      </c>
      <c r="B18" s="173">
        <v>1</v>
      </c>
      <c r="C18" s="173" t="s">
        <v>520</v>
      </c>
      <c r="D18" s="177">
        <v>0</v>
      </c>
      <c r="E18" s="177">
        <v>3500</v>
      </c>
      <c r="F18" s="209">
        <v>16895.948804694552</v>
      </c>
    </row>
    <row r="19" spans="1:6" ht="15" customHeight="1" x14ac:dyDescent="0.2">
      <c r="A19" s="271"/>
      <c r="B19" s="173">
        <v>2</v>
      </c>
      <c r="C19" s="173" t="s">
        <v>520</v>
      </c>
      <c r="D19" s="177">
        <v>3500</v>
      </c>
      <c r="E19" s="177">
        <v>11000</v>
      </c>
      <c r="F19" s="209">
        <v>54926.821162996654</v>
      </c>
    </row>
    <row r="20" spans="1:6" ht="15" customHeight="1" x14ac:dyDescent="0.2">
      <c r="A20" s="271"/>
      <c r="B20" s="173">
        <v>3</v>
      </c>
      <c r="C20" s="173" t="s">
        <v>520</v>
      </c>
      <c r="D20" s="177">
        <v>11000</v>
      </c>
      <c r="E20" s="177">
        <v>20000</v>
      </c>
      <c r="F20" s="209">
        <v>188965.95519428927</v>
      </c>
    </row>
    <row r="21" spans="1:6" ht="15" customHeight="1" x14ac:dyDescent="0.2">
      <c r="A21" s="272"/>
      <c r="B21" s="173">
        <v>4</v>
      </c>
      <c r="C21" s="173" t="s">
        <v>520</v>
      </c>
      <c r="D21" s="177">
        <v>20000</v>
      </c>
      <c r="E21" s="177" t="s">
        <v>521</v>
      </c>
      <c r="F21" s="209">
        <v>257945.08249112411</v>
      </c>
    </row>
    <row r="22" spans="1:6" x14ac:dyDescent="0.2">
      <c r="A22" t="s">
        <v>524</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B41"/>
  <sheetViews>
    <sheetView showGridLines="0" zoomScale="90" zoomScaleNormal="90" workbookViewId="0"/>
  </sheetViews>
  <sheetFormatPr defaultRowHeight="12.75" x14ac:dyDescent="0.2"/>
  <cols>
    <col min="1" max="1" width="44.85546875" customWidth="1"/>
    <col min="2" max="2" width="38.28515625" customWidth="1"/>
    <col min="3" max="3" width="0.140625" customWidth="1"/>
  </cols>
  <sheetData>
    <row r="1" spans="1:2" x14ac:dyDescent="0.2">
      <c r="A1" s="150" t="s">
        <v>16</v>
      </c>
    </row>
    <row r="2" spans="1:2" ht="33" customHeight="1" x14ac:dyDescent="0.2">
      <c r="A2" s="232" t="str">
        <f>Overview!C4&amp;" - Effective from "&amp;Overview!D4&amp;" - "&amp;Overview!F4&amp;" TNUoS Mapping"</f>
        <v>2027/28 - Effective from 1 April 2027 -  TNUoS Mapping</v>
      </c>
      <c r="B2" s="234"/>
    </row>
    <row r="3" spans="1:2" ht="8.25" customHeight="1" x14ac:dyDescent="0.2"/>
    <row r="4" spans="1:2" ht="20.25" customHeight="1" x14ac:dyDescent="0.2">
      <c r="A4" s="171" t="s">
        <v>578</v>
      </c>
      <c r="B4" s="171" t="s">
        <v>579</v>
      </c>
    </row>
    <row r="5" spans="1:2" ht="15.75" customHeight="1" x14ac:dyDescent="0.2">
      <c r="A5" s="185" t="s">
        <v>577</v>
      </c>
      <c r="B5" s="185" t="s">
        <v>580</v>
      </c>
    </row>
    <row r="6" spans="1:2" ht="15.75" customHeight="1" x14ac:dyDescent="0.2">
      <c r="A6" s="186" t="s">
        <v>401</v>
      </c>
      <c r="B6" s="186" t="s">
        <v>581</v>
      </c>
    </row>
    <row r="7" spans="1:2" ht="15.75" customHeight="1" x14ac:dyDescent="0.2">
      <c r="A7" s="186" t="s">
        <v>530</v>
      </c>
      <c r="B7" s="186" t="str">
        <f>$B$6</f>
        <v>n/a (Non-Final Demand Site)</v>
      </c>
    </row>
    <row r="8" spans="1:2" ht="15.75" customHeight="1" x14ac:dyDescent="0.2">
      <c r="A8" s="185" t="s">
        <v>531</v>
      </c>
      <c r="B8" s="185" t="s">
        <v>582</v>
      </c>
    </row>
    <row r="9" spans="1:2" ht="15.75" customHeight="1" x14ac:dyDescent="0.2">
      <c r="A9" s="185" t="s">
        <v>532</v>
      </c>
      <c r="B9" s="185" t="s">
        <v>583</v>
      </c>
    </row>
    <row r="10" spans="1:2" ht="15.75" customHeight="1" x14ac:dyDescent="0.2">
      <c r="A10" s="185" t="s">
        <v>533</v>
      </c>
      <c r="B10" s="185" t="s">
        <v>584</v>
      </c>
    </row>
    <row r="11" spans="1:2" ht="15.75" customHeight="1" x14ac:dyDescent="0.2">
      <c r="A11" s="185" t="s">
        <v>534</v>
      </c>
      <c r="B11" s="185" t="s">
        <v>585</v>
      </c>
    </row>
    <row r="12" spans="1:2" ht="15.75" customHeight="1" x14ac:dyDescent="0.2">
      <c r="A12" s="186" t="s">
        <v>128</v>
      </c>
      <c r="B12" s="186" t="str">
        <f t="shared" ref="B12:B13" si="0">$B$6</f>
        <v>n/a (Non-Final Demand Site)</v>
      </c>
    </row>
    <row r="13" spans="1:2" ht="15.75" customHeight="1" x14ac:dyDescent="0.2">
      <c r="A13" s="186" t="s">
        <v>402</v>
      </c>
      <c r="B13" s="186" t="str">
        <f t="shared" si="0"/>
        <v>n/a (Non-Final Demand Site)</v>
      </c>
    </row>
    <row r="14" spans="1:2" ht="15.75" customHeight="1" x14ac:dyDescent="0.2">
      <c r="A14" s="185" t="s">
        <v>403</v>
      </c>
      <c r="B14" s="185" t="s">
        <v>586</v>
      </c>
    </row>
    <row r="15" spans="1:2" ht="15.75" customHeight="1" x14ac:dyDescent="0.2">
      <c r="A15" s="185" t="s">
        <v>404</v>
      </c>
      <c r="B15" s="185" t="s">
        <v>587</v>
      </c>
    </row>
    <row r="16" spans="1:2" ht="15.75" customHeight="1" x14ac:dyDescent="0.2">
      <c r="A16" s="185" t="s">
        <v>405</v>
      </c>
      <c r="B16" s="185" t="s">
        <v>588</v>
      </c>
    </row>
    <row r="17" spans="1:2" ht="15.75" customHeight="1" x14ac:dyDescent="0.2">
      <c r="A17" s="185" t="s">
        <v>406</v>
      </c>
      <c r="B17" s="185" t="s">
        <v>589</v>
      </c>
    </row>
    <row r="18" spans="1:2" ht="15.75" customHeight="1" x14ac:dyDescent="0.2">
      <c r="A18" s="186" t="s">
        <v>407</v>
      </c>
      <c r="B18" s="186" t="str">
        <f>$B$6</f>
        <v>n/a (Non-Final Demand Site)</v>
      </c>
    </row>
    <row r="19" spans="1:2" ht="15.75" customHeight="1" x14ac:dyDescent="0.2">
      <c r="A19" s="185" t="s">
        <v>408</v>
      </c>
      <c r="B19" s="185" t="s">
        <v>586</v>
      </c>
    </row>
    <row r="20" spans="1:2" ht="15.75" customHeight="1" x14ac:dyDescent="0.2">
      <c r="A20" s="185" t="s">
        <v>409</v>
      </c>
      <c r="B20" s="185" t="s">
        <v>587</v>
      </c>
    </row>
    <row r="21" spans="1:2" ht="15.75" customHeight="1" x14ac:dyDescent="0.2">
      <c r="A21" s="185" t="s">
        <v>410</v>
      </c>
      <c r="B21" s="185" t="s">
        <v>588</v>
      </c>
    </row>
    <row r="22" spans="1:2" ht="15.75" customHeight="1" x14ac:dyDescent="0.2">
      <c r="A22" s="185" t="s">
        <v>411</v>
      </c>
      <c r="B22" s="185" t="s">
        <v>589</v>
      </c>
    </row>
    <row r="23" spans="1:2" ht="15.75" customHeight="1" x14ac:dyDescent="0.2">
      <c r="A23" s="186" t="s">
        <v>412</v>
      </c>
      <c r="B23" s="186" t="str">
        <f>$B$6</f>
        <v>n/a (Non-Final Demand Site)</v>
      </c>
    </row>
    <row r="24" spans="1:2" ht="15.75" customHeight="1" x14ac:dyDescent="0.2">
      <c r="A24" s="185" t="s">
        <v>413</v>
      </c>
      <c r="B24" s="185" t="s">
        <v>590</v>
      </c>
    </row>
    <row r="25" spans="1:2" ht="15.75" customHeight="1" x14ac:dyDescent="0.2">
      <c r="A25" s="185" t="s">
        <v>414</v>
      </c>
      <c r="B25" s="185" t="s">
        <v>591</v>
      </c>
    </row>
    <row r="26" spans="1:2" ht="15.75" customHeight="1" x14ac:dyDescent="0.2">
      <c r="A26" s="185" t="s">
        <v>415</v>
      </c>
      <c r="B26" s="185" t="s">
        <v>592</v>
      </c>
    </row>
    <row r="27" spans="1:2" ht="15.75" customHeight="1" x14ac:dyDescent="0.2">
      <c r="A27" s="185" t="s">
        <v>416</v>
      </c>
      <c r="B27" s="185" t="s">
        <v>593</v>
      </c>
    </row>
    <row r="28" spans="1:2" ht="15.75" customHeight="1" x14ac:dyDescent="0.2">
      <c r="A28" s="186" t="s">
        <v>129</v>
      </c>
      <c r="B28" s="186" t="s">
        <v>594</v>
      </c>
    </row>
    <row r="29" spans="1:2" ht="15.75" customHeight="1" x14ac:dyDescent="0.2">
      <c r="A29" s="186" t="s">
        <v>130</v>
      </c>
      <c r="B29" s="186" t="str">
        <f t="shared" ref="B29:B37" si="1">$B$6</f>
        <v>n/a (Non-Final Demand Site)</v>
      </c>
    </row>
    <row r="30" spans="1:2" ht="15.75" customHeight="1" x14ac:dyDescent="0.2">
      <c r="A30" s="186" t="s">
        <v>131</v>
      </c>
      <c r="B30" s="186" t="str">
        <f t="shared" si="1"/>
        <v>n/a (Non-Final Demand Site)</v>
      </c>
    </row>
    <row r="31" spans="1:2" ht="15.75" customHeight="1" x14ac:dyDescent="0.2">
      <c r="A31" s="186" t="s">
        <v>132</v>
      </c>
      <c r="B31" s="186" t="str">
        <f t="shared" si="1"/>
        <v>n/a (Non-Final Demand Site)</v>
      </c>
    </row>
    <row r="32" spans="1:2" ht="15.75" customHeight="1" x14ac:dyDescent="0.2">
      <c r="A32" s="186" t="s">
        <v>133</v>
      </c>
      <c r="B32" s="186" t="str">
        <f t="shared" si="1"/>
        <v>n/a (Non-Final Demand Site)</v>
      </c>
    </row>
    <row r="33" spans="1:2" ht="15.75" customHeight="1" x14ac:dyDescent="0.2">
      <c r="A33" s="186" t="s">
        <v>134</v>
      </c>
      <c r="B33" s="186" t="str">
        <f t="shared" si="1"/>
        <v>n/a (Non-Final Demand Site)</v>
      </c>
    </row>
    <row r="34" spans="1:2" ht="15.75" customHeight="1" x14ac:dyDescent="0.2">
      <c r="A34" s="186" t="s">
        <v>135</v>
      </c>
      <c r="B34" s="186" t="str">
        <f t="shared" si="1"/>
        <v>n/a (Non-Final Demand Site)</v>
      </c>
    </row>
    <row r="35" spans="1:2" ht="15.75" customHeight="1" x14ac:dyDescent="0.2">
      <c r="A35" s="186" t="s">
        <v>136</v>
      </c>
      <c r="B35" s="186" t="str">
        <f t="shared" si="1"/>
        <v>n/a (Non-Final Demand Site)</v>
      </c>
    </row>
    <row r="36" spans="1:2" ht="15.75" customHeight="1" x14ac:dyDescent="0.2">
      <c r="A36" s="186" t="s">
        <v>137</v>
      </c>
      <c r="B36" s="186" t="str">
        <f t="shared" si="1"/>
        <v>n/a (Non-Final Demand Site)</v>
      </c>
    </row>
    <row r="37" spans="1:2" ht="15.75" customHeight="1" x14ac:dyDescent="0.2">
      <c r="A37" s="186" t="s">
        <v>599</v>
      </c>
      <c r="B37" s="186" t="str">
        <f t="shared" si="1"/>
        <v>n/a (Non-Final Demand Site)</v>
      </c>
    </row>
    <row r="38" spans="1:2" ht="15.75" customHeight="1" x14ac:dyDescent="0.2">
      <c r="A38" s="185" t="s">
        <v>600</v>
      </c>
      <c r="B38" s="185" t="s">
        <v>595</v>
      </c>
    </row>
    <row r="39" spans="1:2" ht="15.75" customHeight="1" x14ac:dyDescent="0.2">
      <c r="A39" s="185" t="s">
        <v>601</v>
      </c>
      <c r="B39" s="185" t="s">
        <v>596</v>
      </c>
    </row>
    <row r="40" spans="1:2" ht="15.75" customHeight="1" x14ac:dyDescent="0.2">
      <c r="A40" s="185" t="s">
        <v>602</v>
      </c>
      <c r="B40" s="185" t="s">
        <v>597</v>
      </c>
    </row>
    <row r="41" spans="1:2" ht="15.75" customHeight="1" x14ac:dyDescent="0.2">
      <c r="A41" s="185" t="s">
        <v>603</v>
      </c>
      <c r="B41" s="185" t="s">
        <v>598</v>
      </c>
    </row>
  </sheetData>
  <mergeCells count="1">
    <mergeCell ref="A2:B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W34"/>
  <sheetViews>
    <sheetView zoomScale="90" zoomScaleNormal="9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9" width="9.140625" hidden="1" customWidth="1"/>
    <col min="30" max="35" width="0" hidden="1" customWidth="1"/>
  </cols>
  <sheetData>
    <row r="1" spans="1:153" x14ac:dyDescent="0.2">
      <c r="B1" s="89" t="s">
        <v>16</v>
      </c>
    </row>
    <row r="2" spans="1:153" s="1" customFormat="1" ht="21.75" customHeight="1" x14ac:dyDescent="0.2">
      <c r="B2" s="273" t="str">
        <f>Overview!B4&amp; " - Effective from "&amp;Overview!D4&amp;" - "&amp;Overview!E4</f>
        <v>Aidien Limited - GSP_A - Effective from 1 April 2027 - Final</v>
      </c>
      <c r="C2" s="274"/>
      <c r="D2" s="274"/>
      <c r="E2" s="274"/>
      <c r="F2" s="274"/>
      <c r="G2" s="274"/>
      <c r="H2" s="274"/>
      <c r="I2" s="274"/>
      <c r="J2" s="274"/>
      <c r="K2" s="274"/>
      <c r="L2" s="274"/>
      <c r="M2" s="274"/>
      <c r="N2" s="274"/>
      <c r="O2" s="274"/>
      <c r="P2" s="274"/>
      <c r="Q2" s="274"/>
      <c r="R2" s="274"/>
      <c r="S2" s="274"/>
      <c r="T2" s="275"/>
      <c r="U2"/>
      <c r="V2"/>
      <c r="W2"/>
      <c r="X2"/>
      <c r="Y2"/>
      <c r="Z2"/>
      <c r="AA2"/>
      <c r="AB2" s="26" t="s">
        <v>115</v>
      </c>
      <c r="AC2" s="48" t="s">
        <v>140</v>
      </c>
      <c r="AD2" s="48" t="s">
        <v>142</v>
      </c>
      <c r="AE2" s="48" t="s">
        <v>141</v>
      </c>
      <c r="AF2" s="13" t="s">
        <v>21</v>
      </c>
      <c r="AG2" s="13" t="s">
        <v>22</v>
      </c>
      <c r="AH2" s="26" t="s">
        <v>116</v>
      </c>
      <c r="AI2" s="13" t="s">
        <v>28</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row>
    <row r="3" spans="1:153" s="103" customFormat="1" ht="9" customHeight="1" x14ac:dyDescent="0.2">
      <c r="A3" s="102"/>
      <c r="B3" s="102"/>
      <c r="C3" s="102"/>
      <c r="D3" s="102"/>
      <c r="E3" s="102"/>
      <c r="F3" s="102"/>
      <c r="G3" s="102"/>
      <c r="H3" s="102"/>
      <c r="I3" s="102"/>
      <c r="J3" s="102"/>
      <c r="K3" s="102"/>
      <c r="L3"/>
      <c r="M3"/>
      <c r="N3"/>
      <c r="O3"/>
      <c r="P3"/>
      <c r="Q3"/>
      <c r="R3"/>
      <c r="S3"/>
      <c r="T3"/>
      <c r="U3"/>
      <c r="V3"/>
      <c r="W3"/>
      <c r="X3"/>
      <c r="Y3"/>
      <c r="Z3"/>
      <c r="AA3"/>
      <c r="AB3" s="15" t="s">
        <v>577</v>
      </c>
      <c r="AC3" s="136" t="s">
        <v>146</v>
      </c>
      <c r="AD3" s="137" t="s">
        <v>148</v>
      </c>
      <c r="AE3" s="138" t="s">
        <v>141</v>
      </c>
      <c r="AF3" s="144" t="s">
        <v>150</v>
      </c>
      <c r="AG3" s="139" t="s">
        <v>153</v>
      </c>
      <c r="AH3" s="139" t="s">
        <v>153</v>
      </c>
      <c r="AI3" s="140" t="s">
        <v>153</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row>
    <row r="4" spans="1:153" ht="26.25" customHeight="1" x14ac:dyDescent="0.2">
      <c r="B4" s="279" t="s">
        <v>144</v>
      </c>
      <c r="C4" s="280"/>
      <c r="D4" s="280"/>
      <c r="E4" s="280"/>
      <c r="F4" s="280"/>
      <c r="G4" s="280"/>
      <c r="H4" s="280"/>
      <c r="I4" s="281"/>
      <c r="L4" s="279" t="s">
        <v>145</v>
      </c>
      <c r="M4" s="280"/>
      <c r="N4" s="280"/>
      <c r="O4" s="280"/>
      <c r="P4" s="280"/>
      <c r="Q4" s="280"/>
      <c r="R4" s="280"/>
      <c r="S4" s="280"/>
      <c r="T4" s="281"/>
      <c r="AB4" s="15" t="s">
        <v>401</v>
      </c>
      <c r="AC4" s="136" t="s">
        <v>146</v>
      </c>
      <c r="AD4" s="137" t="s">
        <v>148</v>
      </c>
      <c r="AE4" s="138" t="s">
        <v>141</v>
      </c>
      <c r="AF4" s="139" t="s">
        <v>153</v>
      </c>
      <c r="AG4" s="139" t="s">
        <v>153</v>
      </c>
      <c r="AH4" s="139" t="s">
        <v>153</v>
      </c>
      <c r="AI4" s="140" t="s">
        <v>153</v>
      </c>
    </row>
    <row r="5" spans="1:153" ht="27.75" customHeight="1" x14ac:dyDescent="0.2">
      <c r="B5" s="282" t="s">
        <v>93</v>
      </c>
      <c r="C5" s="282"/>
      <c r="D5" s="282"/>
      <c r="E5" s="282"/>
      <c r="F5" s="282"/>
      <c r="G5" s="282"/>
      <c r="H5" s="282"/>
      <c r="I5" s="282"/>
      <c r="L5" s="212" t="s">
        <v>638</v>
      </c>
      <c r="M5" s="212"/>
      <c r="N5" s="212"/>
      <c r="O5" s="212"/>
      <c r="P5" s="212"/>
      <c r="Q5" s="212"/>
      <c r="R5" s="212"/>
      <c r="S5" s="212"/>
      <c r="T5" s="212"/>
      <c r="AB5" s="15" t="s">
        <v>530</v>
      </c>
      <c r="AC5" s="136" t="s">
        <v>146</v>
      </c>
      <c r="AD5" s="137" t="s">
        <v>148</v>
      </c>
      <c r="AE5" s="138" t="s">
        <v>141</v>
      </c>
      <c r="AF5" s="144" t="s">
        <v>150</v>
      </c>
      <c r="AG5" s="139" t="s">
        <v>153</v>
      </c>
      <c r="AH5" s="139" t="s">
        <v>153</v>
      </c>
      <c r="AI5" s="140" t="s">
        <v>153</v>
      </c>
    </row>
    <row r="6" spans="1:153" s="104" customFormat="1" ht="27.75" customHeight="1" x14ac:dyDescent="0.2">
      <c r="B6" s="212" t="s">
        <v>639</v>
      </c>
      <c r="C6" s="212"/>
      <c r="D6" s="212"/>
      <c r="E6" s="212"/>
      <c r="F6" s="212"/>
      <c r="G6" s="212"/>
      <c r="H6" s="212"/>
      <c r="I6" s="212"/>
      <c r="L6" s="212" t="s">
        <v>640</v>
      </c>
      <c r="M6" s="212"/>
      <c r="N6" s="212"/>
      <c r="O6" s="212"/>
      <c r="P6" s="212"/>
      <c r="Q6" s="212"/>
      <c r="R6" s="212"/>
      <c r="S6" s="212"/>
      <c r="T6" s="212"/>
      <c r="AB6" s="15" t="s">
        <v>531</v>
      </c>
      <c r="AC6" s="136" t="s">
        <v>146</v>
      </c>
      <c r="AD6" s="137" t="s">
        <v>148</v>
      </c>
      <c r="AE6" s="138" t="s">
        <v>141</v>
      </c>
      <c r="AF6" s="144" t="s">
        <v>150</v>
      </c>
      <c r="AG6" s="139" t="s">
        <v>153</v>
      </c>
      <c r="AH6" s="139" t="s">
        <v>153</v>
      </c>
      <c r="AI6" s="140" t="s">
        <v>153</v>
      </c>
    </row>
    <row r="7" spans="1:153" ht="18" customHeight="1" x14ac:dyDescent="0.2">
      <c r="B7" s="282" t="s">
        <v>94</v>
      </c>
      <c r="C7" s="282"/>
      <c r="D7" s="282"/>
      <c r="E7" s="282"/>
      <c r="F7" s="282"/>
      <c r="G7" s="282"/>
      <c r="H7" s="282"/>
      <c r="I7" s="282"/>
      <c r="L7" s="282" t="s">
        <v>95</v>
      </c>
      <c r="M7" s="282"/>
      <c r="N7" s="282"/>
      <c r="O7" s="282"/>
      <c r="P7" s="282"/>
      <c r="Q7" s="282"/>
      <c r="R7" s="282"/>
      <c r="S7" s="282"/>
      <c r="T7" s="282"/>
      <c r="AB7" s="15" t="s">
        <v>532</v>
      </c>
      <c r="AC7" s="136" t="s">
        <v>146</v>
      </c>
      <c r="AD7" s="137" t="s">
        <v>148</v>
      </c>
      <c r="AE7" s="138" t="s">
        <v>141</v>
      </c>
      <c r="AF7" s="144" t="s">
        <v>150</v>
      </c>
      <c r="AG7" s="139" t="s">
        <v>153</v>
      </c>
      <c r="AH7" s="139" t="s">
        <v>153</v>
      </c>
      <c r="AI7" s="140" t="s">
        <v>153</v>
      </c>
    </row>
    <row r="8" spans="1:153" ht="8.25" customHeight="1" x14ac:dyDescent="0.2">
      <c r="AB8" s="15" t="s">
        <v>533</v>
      </c>
      <c r="AC8" s="136" t="s">
        <v>146</v>
      </c>
      <c r="AD8" s="137" t="s">
        <v>148</v>
      </c>
      <c r="AE8" s="138" t="s">
        <v>141</v>
      </c>
      <c r="AF8" s="144" t="s">
        <v>150</v>
      </c>
      <c r="AG8" s="139" t="s">
        <v>153</v>
      </c>
      <c r="AH8" s="139" t="s">
        <v>153</v>
      </c>
      <c r="AI8" s="140" t="s">
        <v>153</v>
      </c>
    </row>
    <row r="9" spans="1:153" ht="72" customHeight="1" x14ac:dyDescent="0.2">
      <c r="B9" s="105" t="s">
        <v>96</v>
      </c>
      <c r="C9" s="106" t="str">
        <f>IFERROR(_xlfn.XLOOKUP($B$10,$AB$2:$AB$34,AC$2:AC$34),AC2)</f>
        <v>Red/black unit charge
p/kWh</v>
      </c>
      <c r="D9" s="106" t="str">
        <f t="shared" ref="D9:I9" si="0">IFERROR(_xlfn.XLOOKUP($B$10,$AB$2:$AB$34,AD$2:AD$34),AD2)</f>
        <v>Amber/yellow unit charge
p/kWh</v>
      </c>
      <c r="E9" s="106" t="str">
        <f t="shared" si="0"/>
        <v>Green unit charge
p/kWh</v>
      </c>
      <c r="F9" s="106" t="str">
        <f t="shared" si="0"/>
        <v>Fixed charge p/MPAN/day</v>
      </c>
      <c r="G9" s="106" t="str">
        <f t="shared" si="0"/>
        <v>Capacity charge p/kVA/day</v>
      </c>
      <c r="H9" s="106" t="str">
        <f t="shared" si="0"/>
        <v>Exceeded capacity charge
p/kVA/day</v>
      </c>
      <c r="I9" s="106" t="str">
        <f t="shared" si="0"/>
        <v>Reactive power charge
p/kVArh</v>
      </c>
      <c r="L9" s="105" t="s">
        <v>97</v>
      </c>
      <c r="M9" s="123" t="str">
        <f>'Annex 2 Designated EHV charges'!I9</f>
        <v>Import
Super Red
unit charge
(p/kWh)</v>
      </c>
      <c r="N9" s="123" t="str">
        <f>'Annex 2 Designated EHV charges'!J9</f>
        <v>Import
fixed charge
(p/day)</v>
      </c>
      <c r="O9" s="123" t="str">
        <f>'Annex 2 Designated EHV charges'!K9</f>
        <v>Import
capacity charge
(p/kVA/day)</v>
      </c>
      <c r="P9" s="123" t="str">
        <f>'Annex 2 Designated EHV charges'!L9</f>
        <v>Import
exceeded capacity charge
(p/kVA/day)</v>
      </c>
      <c r="Q9" s="124" t="str">
        <f>'Annex 2 Designated EHV charges'!M9</f>
        <v>Export
Super Red
unit charge
(p/kWh)</v>
      </c>
      <c r="R9" s="124" t="str">
        <f>'Annex 2 Designated EHV charges'!N9</f>
        <v>Export
fixed charge
(p/day)</v>
      </c>
      <c r="S9" s="124" t="str">
        <f>'Annex 2 Designated EHV charges'!O9</f>
        <v>Export
capacity charge
(p/kVA/day)</v>
      </c>
      <c r="T9" s="124" t="str">
        <f>'Annex 2 Designated EHV charges'!P9</f>
        <v>Export
exceeded capacity charge
(p/kVA/day)</v>
      </c>
      <c r="AB9" s="15" t="s">
        <v>534</v>
      </c>
      <c r="AC9" s="136" t="s">
        <v>146</v>
      </c>
      <c r="AD9" s="137" t="s">
        <v>148</v>
      </c>
      <c r="AE9" s="138" t="s">
        <v>141</v>
      </c>
      <c r="AF9" s="144" t="s">
        <v>150</v>
      </c>
      <c r="AG9" s="139" t="s">
        <v>153</v>
      </c>
      <c r="AH9" s="139" t="s">
        <v>153</v>
      </c>
      <c r="AI9" s="140" t="s">
        <v>153</v>
      </c>
    </row>
    <row r="10" spans="1:153" ht="30" customHeight="1" x14ac:dyDescent="0.2">
      <c r="B10" s="96"/>
      <c r="C10" s="120" t="str">
        <f>IFERROR(VLOOKUP($B$10,'Annex 1 LV, HV and UMS charges'!$A:$K,4,FALSE),"")</f>
        <v/>
      </c>
      <c r="D10" s="121" t="str">
        <f>IFERROR(VLOOKUP($B$10,'Annex 1 LV, HV and UMS charges'!$A:$K,5,FALSE),"")</f>
        <v/>
      </c>
      <c r="E10" s="121" t="str">
        <f>IFERROR(VLOOKUP($B$10,'Annex 1 LV, HV and UMS charges'!$A:$K,6,FALSE),"")</f>
        <v/>
      </c>
      <c r="F10" s="98" t="str">
        <f>IFERROR(VLOOKUP($B$10,'Annex 1 LV, HV and UMS charges'!$A:$K,7,FALSE),"")</f>
        <v/>
      </c>
      <c r="G10" s="98" t="str">
        <f>IFERROR(VLOOKUP($B$10,'Annex 1 LV, HV and UMS charges'!$A:$K,8,FALSE),"")</f>
        <v/>
      </c>
      <c r="H10" s="98" t="str">
        <f>IFERROR(VLOOKUP($B$10,'Annex 1 LV, HV and UMS charges'!$A:$K,9,FALSE),"")</f>
        <v/>
      </c>
      <c r="I10" s="98" t="str">
        <f>IFERROR(VLOOKUP($B$10,'Annex 1 LV, HV and UMS charges'!$A:$K,10,FALSE),"")</f>
        <v/>
      </c>
      <c r="L10" s="96"/>
      <c r="M10" s="183">
        <f>IFERROR(_xlfn.XLOOKUP($L$10,'Annex 2 Designated EHV charges'!$G:$G,'Annex 2 Designated EHV charges'!I:I),"")</f>
        <v>0</v>
      </c>
      <c r="N10" s="98">
        <f>IFERROR(_xlfn.XLOOKUP($L$10,'Annex 2 Designated EHV charges'!$G:$G,'Annex 2 Designated EHV charges'!J:J),"")</f>
        <v>0</v>
      </c>
      <c r="O10" s="98">
        <f>IFERROR(_xlfn.XLOOKUP($L$10,'Annex 2 Designated EHV charges'!$G:$G,'Annex 2 Designated EHV charges'!K:K),"")</f>
        <v>0</v>
      </c>
      <c r="P10" s="98">
        <f>IFERROR(_xlfn.XLOOKUP($L$10,'Annex 2 Designated EHV charges'!$G:$G,'Annex 2 Designated EHV charges'!L:L),"")</f>
        <v>0</v>
      </c>
      <c r="Q10" s="184">
        <f>IFERROR(_xlfn.XLOOKUP($L$10,'Annex 2 Designated EHV charges'!$G:$G,'Annex 2 Designated EHV charges'!M:M),"")</f>
        <v>0</v>
      </c>
      <c r="R10" s="108">
        <f>IFERROR(_xlfn.XLOOKUP($L$10,'Annex 2 Designated EHV charges'!$G:$G,'Annex 2 Designated EHV charges'!N:N),"")</f>
        <v>0</v>
      </c>
      <c r="S10" s="108">
        <f>IFERROR(_xlfn.XLOOKUP($L$10,'Annex 2 Designated EHV charges'!$G:$G,'Annex 2 Designated EHV charges'!O:O),"")</f>
        <v>0</v>
      </c>
      <c r="T10" s="108">
        <f>IFERROR(_xlfn.XLOOKUP($L$10,'Annex 2 Designated EHV charges'!$G:$G,'Annex 2 Designated EHV charges'!P:P),"")</f>
        <v>0</v>
      </c>
      <c r="AB10" s="15" t="s">
        <v>128</v>
      </c>
      <c r="AC10" s="136" t="s">
        <v>146</v>
      </c>
      <c r="AD10" s="137" t="s">
        <v>148</v>
      </c>
      <c r="AE10" s="138" t="s">
        <v>141</v>
      </c>
      <c r="AF10" s="139" t="s">
        <v>153</v>
      </c>
      <c r="AG10" s="139" t="s">
        <v>153</v>
      </c>
      <c r="AH10" s="139" t="s">
        <v>153</v>
      </c>
      <c r="AI10" s="140" t="s">
        <v>153</v>
      </c>
    </row>
    <row r="11" spans="1:153" ht="7.5" customHeight="1" x14ac:dyDescent="0.2">
      <c r="AB11" s="15" t="s">
        <v>402</v>
      </c>
      <c r="AC11" s="136" t="s">
        <v>146</v>
      </c>
      <c r="AD11" s="137" t="s">
        <v>148</v>
      </c>
      <c r="AE11" s="138" t="s">
        <v>141</v>
      </c>
      <c r="AF11" s="144" t="s">
        <v>150</v>
      </c>
      <c r="AG11" s="144" t="s">
        <v>151</v>
      </c>
      <c r="AH11" s="145" t="s">
        <v>152</v>
      </c>
      <c r="AI11" s="146" t="s">
        <v>28</v>
      </c>
    </row>
    <row r="12" spans="1:153" ht="88.5" customHeight="1" x14ac:dyDescent="0.2">
      <c r="B12" s="109" t="s">
        <v>63</v>
      </c>
      <c r="C12" s="106" t="str">
        <f>C9</f>
        <v>Red/black unit charge
p/kWh</v>
      </c>
      <c r="D12" s="106" t="str">
        <f>D9</f>
        <v>Amber/yellow unit charge
p/kWh</v>
      </c>
      <c r="E12" s="106" t="str">
        <f>E9</f>
        <v>Green unit charge
p/kWh</v>
      </c>
      <c r="F12" s="106" t="s">
        <v>64</v>
      </c>
      <c r="G12" s="106" t="s">
        <v>61</v>
      </c>
      <c r="H12" s="106" t="s">
        <v>119</v>
      </c>
      <c r="I12" s="106" t="s">
        <v>62</v>
      </c>
      <c r="L12" s="109" t="s">
        <v>63</v>
      </c>
      <c r="M12" s="106" t="s">
        <v>83</v>
      </c>
      <c r="N12" s="106" t="s">
        <v>64</v>
      </c>
      <c r="O12" s="106" t="s">
        <v>79</v>
      </c>
      <c r="P12" s="106" t="s">
        <v>119</v>
      </c>
      <c r="Q12" s="107" t="s">
        <v>81</v>
      </c>
      <c r="R12" s="107" t="s">
        <v>64</v>
      </c>
      <c r="S12" s="107" t="s">
        <v>80</v>
      </c>
      <c r="T12" s="107" t="s">
        <v>119</v>
      </c>
      <c r="AB12" s="15" t="s">
        <v>403</v>
      </c>
      <c r="AC12" s="136" t="s">
        <v>146</v>
      </c>
      <c r="AD12" s="137" t="s">
        <v>148</v>
      </c>
      <c r="AE12" s="138" t="s">
        <v>141</v>
      </c>
      <c r="AF12" s="144" t="s">
        <v>150</v>
      </c>
      <c r="AG12" s="144" t="s">
        <v>151</v>
      </c>
      <c r="AH12" s="145" t="s">
        <v>152</v>
      </c>
      <c r="AI12" s="146" t="s">
        <v>28</v>
      </c>
    </row>
    <row r="13" spans="1:153" ht="30" customHeight="1" x14ac:dyDescent="0.2">
      <c r="B13" s="110" t="s">
        <v>65</v>
      </c>
      <c r="C13" s="115"/>
      <c r="D13" s="115"/>
      <c r="E13" s="115"/>
      <c r="F13" s="115"/>
      <c r="G13" s="115"/>
      <c r="H13" s="115"/>
      <c r="I13" s="115"/>
      <c r="L13" s="110" t="s">
        <v>65</v>
      </c>
      <c r="M13" s="99"/>
      <c r="N13" s="99"/>
      <c r="O13" s="99"/>
      <c r="P13" s="99"/>
      <c r="Q13" s="100"/>
      <c r="R13" s="100">
        <f>N13</f>
        <v>0</v>
      </c>
      <c r="S13" s="100"/>
      <c r="T13" s="100"/>
      <c r="AB13" s="15" t="s">
        <v>404</v>
      </c>
      <c r="AC13" s="136" t="s">
        <v>146</v>
      </c>
      <c r="AD13" s="137" t="s">
        <v>148</v>
      </c>
      <c r="AE13" s="138" t="s">
        <v>141</v>
      </c>
      <c r="AF13" s="144" t="s">
        <v>150</v>
      </c>
      <c r="AG13" s="144" t="s">
        <v>151</v>
      </c>
      <c r="AH13" s="145" t="s">
        <v>152</v>
      </c>
      <c r="AI13" s="146" t="s">
        <v>28</v>
      </c>
    </row>
    <row r="14" spans="1:153" ht="30" customHeight="1" x14ac:dyDescent="0.2">
      <c r="B14" s="111" t="s">
        <v>67</v>
      </c>
      <c r="C14" s="97">
        <f t="shared" ref="C14:I14" si="1">C13</f>
        <v>0</v>
      </c>
      <c r="D14" s="97">
        <f t="shared" si="1"/>
        <v>0</v>
      </c>
      <c r="E14" s="97">
        <f t="shared" si="1"/>
        <v>0</v>
      </c>
      <c r="F14" s="97">
        <f t="shared" si="1"/>
        <v>0</v>
      </c>
      <c r="G14" s="97">
        <f t="shared" si="1"/>
        <v>0</v>
      </c>
      <c r="H14" s="182">
        <f t="shared" si="1"/>
        <v>0</v>
      </c>
      <c r="I14" s="182">
        <f t="shared" si="1"/>
        <v>0</v>
      </c>
      <c r="L14" s="111" t="s">
        <v>67</v>
      </c>
      <c r="M14" s="97">
        <f>M13</f>
        <v>0</v>
      </c>
      <c r="N14" s="97">
        <f t="shared" ref="N14:T14" si="2">N13</f>
        <v>0</v>
      </c>
      <c r="O14" s="97">
        <f t="shared" si="2"/>
        <v>0</v>
      </c>
      <c r="P14" s="97">
        <f t="shared" si="2"/>
        <v>0</v>
      </c>
      <c r="Q14" s="101">
        <f t="shared" si="2"/>
        <v>0</v>
      </c>
      <c r="R14" s="101">
        <f t="shared" si="2"/>
        <v>0</v>
      </c>
      <c r="S14" s="101">
        <f t="shared" si="2"/>
        <v>0</v>
      </c>
      <c r="T14" s="101">
        <f t="shared" si="2"/>
        <v>0</v>
      </c>
      <c r="AB14" s="15" t="s">
        <v>405</v>
      </c>
      <c r="AC14" s="136" t="s">
        <v>146</v>
      </c>
      <c r="AD14" s="137" t="s">
        <v>148</v>
      </c>
      <c r="AE14" s="138" t="s">
        <v>141</v>
      </c>
      <c r="AF14" s="144" t="s">
        <v>150</v>
      </c>
      <c r="AG14" s="144" t="s">
        <v>151</v>
      </c>
      <c r="AH14" s="145" t="s">
        <v>152</v>
      </c>
      <c r="AI14" s="146" t="s">
        <v>28</v>
      </c>
    </row>
    <row r="15" spans="1:153" ht="7.5" customHeight="1" x14ac:dyDescent="0.2">
      <c r="AB15" s="15" t="s">
        <v>406</v>
      </c>
      <c r="AC15" s="136" t="s">
        <v>146</v>
      </c>
      <c r="AD15" s="137" t="s">
        <v>148</v>
      </c>
      <c r="AE15" s="138" t="s">
        <v>141</v>
      </c>
      <c r="AF15" s="144" t="s">
        <v>150</v>
      </c>
      <c r="AG15" s="144" t="s">
        <v>151</v>
      </c>
      <c r="AH15" s="145" t="s">
        <v>152</v>
      </c>
      <c r="AI15" s="146" t="s">
        <v>28</v>
      </c>
    </row>
    <row r="16" spans="1:153" ht="63.75" customHeight="1" x14ac:dyDescent="0.2">
      <c r="B16" s="109" t="s">
        <v>66</v>
      </c>
      <c r="C16" s="106" t="s">
        <v>76</v>
      </c>
      <c r="D16" s="106" t="s">
        <v>77</v>
      </c>
      <c r="E16" s="106" t="s">
        <v>78</v>
      </c>
      <c r="F16" s="106" t="s">
        <v>72</v>
      </c>
      <c r="G16" s="106" t="s">
        <v>71</v>
      </c>
      <c r="H16" s="106" t="s">
        <v>120</v>
      </c>
      <c r="I16" s="106" t="s">
        <v>70</v>
      </c>
      <c r="L16" s="109" t="s">
        <v>66</v>
      </c>
      <c r="M16" s="106" t="s">
        <v>84</v>
      </c>
      <c r="N16" s="106" t="s">
        <v>82</v>
      </c>
      <c r="O16" s="106" t="s">
        <v>87</v>
      </c>
      <c r="P16" s="106" t="s">
        <v>121</v>
      </c>
      <c r="Q16" s="107" t="s">
        <v>85</v>
      </c>
      <c r="R16" s="107" t="s">
        <v>86</v>
      </c>
      <c r="S16" s="107" t="s">
        <v>88</v>
      </c>
      <c r="T16" s="107" t="s">
        <v>122</v>
      </c>
      <c r="AB16" s="15" t="s">
        <v>407</v>
      </c>
      <c r="AC16" s="136" t="s">
        <v>146</v>
      </c>
      <c r="AD16" s="137" t="s">
        <v>148</v>
      </c>
      <c r="AE16" s="138" t="s">
        <v>141</v>
      </c>
      <c r="AF16" s="144" t="s">
        <v>150</v>
      </c>
      <c r="AG16" s="144" t="s">
        <v>151</v>
      </c>
      <c r="AH16" s="145" t="s">
        <v>152</v>
      </c>
      <c r="AI16" s="146" t="s">
        <v>28</v>
      </c>
    </row>
    <row r="17" spans="2:35" ht="30" customHeight="1" x14ac:dyDescent="0.2">
      <c r="B17" s="110" t="s">
        <v>68</v>
      </c>
      <c r="C17" s="116" t="str">
        <f>IFERROR(C10*C13/100,"")</f>
        <v/>
      </c>
      <c r="D17" s="116" t="str">
        <f t="shared" ref="D17:I17" si="3">IFERROR(D10*D13/100,"")</f>
        <v/>
      </c>
      <c r="E17" s="116" t="str">
        <f t="shared" si="3"/>
        <v/>
      </c>
      <c r="F17" s="116" t="str">
        <f t="shared" si="3"/>
        <v/>
      </c>
      <c r="G17" s="116" t="str">
        <f>IFERROR(G10*G13*F13/100,"")</f>
        <v/>
      </c>
      <c r="H17" s="116" t="str">
        <f>IFERROR(H10*H13*F13/100,"")</f>
        <v/>
      </c>
      <c r="I17" s="116" t="str">
        <f t="shared" si="3"/>
        <v/>
      </c>
      <c r="L17" s="112" t="s">
        <v>68</v>
      </c>
      <c r="M17" s="116">
        <f>IFERROR(M10*M13/100,"")</f>
        <v>0</v>
      </c>
      <c r="N17" s="116">
        <f>IFERROR(N10*N13/100,"")</f>
        <v>0</v>
      </c>
      <c r="O17" s="116">
        <f>IFERROR(O10*O13*N13/100,"")</f>
        <v>0</v>
      </c>
      <c r="P17" s="116">
        <f>IFERROR(P10*P13*N13/100,"")</f>
        <v>0</v>
      </c>
      <c r="Q17" s="117">
        <f>IFERROR(Q10*Q13/100,"")</f>
        <v>0</v>
      </c>
      <c r="R17" s="117">
        <f>IFERROR(R10*R13/100,"")</f>
        <v>0</v>
      </c>
      <c r="S17" s="117">
        <f>IFERROR(S10*S13*R13/100,"")</f>
        <v>0</v>
      </c>
      <c r="T17" s="117">
        <f>IFERROR(T10*T13*R13/100,"")</f>
        <v>0</v>
      </c>
      <c r="AB17" s="15" t="s">
        <v>408</v>
      </c>
      <c r="AC17" s="136" t="s">
        <v>146</v>
      </c>
      <c r="AD17" s="137" t="s">
        <v>148</v>
      </c>
      <c r="AE17" s="138" t="s">
        <v>141</v>
      </c>
      <c r="AF17" s="144" t="s">
        <v>150</v>
      </c>
      <c r="AG17" s="144" t="s">
        <v>151</v>
      </c>
      <c r="AH17" s="145" t="s">
        <v>152</v>
      </c>
      <c r="AI17" s="146" t="s">
        <v>28</v>
      </c>
    </row>
    <row r="18" spans="2:35" ht="30" customHeight="1" x14ac:dyDescent="0.2">
      <c r="B18" s="111" t="s">
        <v>69</v>
      </c>
      <c r="C18" s="118" t="str">
        <f>IFERROR(C10*C14/100,"")</f>
        <v/>
      </c>
      <c r="D18" s="118" t="str">
        <f t="shared" ref="D18:I18" si="4">IFERROR(D10*D14/100,"")</f>
        <v/>
      </c>
      <c r="E18" s="118" t="str">
        <f t="shared" si="4"/>
        <v/>
      </c>
      <c r="F18" s="118" t="str">
        <f t="shared" si="4"/>
        <v/>
      </c>
      <c r="G18" s="118" t="str">
        <f>IFERROR(G10*G14*F14/100,"")</f>
        <v/>
      </c>
      <c r="H18" s="118" t="str">
        <f>IFERROR(H10*H14*F14/100,"")</f>
        <v/>
      </c>
      <c r="I18" s="118" t="str">
        <f t="shared" si="4"/>
        <v/>
      </c>
      <c r="L18" s="113" t="s">
        <v>69</v>
      </c>
      <c r="M18" s="118">
        <f>IFERROR(M10*M14/100,"")</f>
        <v>0</v>
      </c>
      <c r="N18" s="118">
        <f>IFERROR(N10*N14/100,"")</f>
        <v>0</v>
      </c>
      <c r="O18" s="118">
        <f>IFERROR(O10*O14*N14/100,"")</f>
        <v>0</v>
      </c>
      <c r="P18" s="118">
        <f>IFERROR(P10*P14*N14/100,"")</f>
        <v>0</v>
      </c>
      <c r="Q18" s="119">
        <f>IFERROR(Q10*Q14/100,"")</f>
        <v>0</v>
      </c>
      <c r="R18" s="119">
        <f>IFERROR(R10*R14/100,"")</f>
        <v>0</v>
      </c>
      <c r="S18" s="119">
        <f>IFERROR(S10*S14*R14/100,"")</f>
        <v>0</v>
      </c>
      <c r="T18" s="119">
        <f>IFERROR(T10*T14*R14/100,"")</f>
        <v>0</v>
      </c>
      <c r="AB18" s="15" t="s">
        <v>409</v>
      </c>
      <c r="AC18" s="136" t="s">
        <v>146</v>
      </c>
      <c r="AD18" s="137" t="s">
        <v>148</v>
      </c>
      <c r="AE18" s="138" t="s">
        <v>141</v>
      </c>
      <c r="AF18" s="144" t="s">
        <v>150</v>
      </c>
      <c r="AG18" s="144" t="s">
        <v>151</v>
      </c>
      <c r="AH18" s="145" t="s">
        <v>152</v>
      </c>
      <c r="AI18" s="146" t="s">
        <v>28</v>
      </c>
    </row>
    <row r="19" spans="2:35" ht="7.5" customHeight="1" x14ac:dyDescent="0.2">
      <c r="AB19" s="15" t="s">
        <v>410</v>
      </c>
      <c r="AC19" s="136" t="s">
        <v>146</v>
      </c>
      <c r="AD19" s="137" t="s">
        <v>148</v>
      </c>
      <c r="AE19" s="138" t="s">
        <v>141</v>
      </c>
      <c r="AF19" s="144" t="s">
        <v>150</v>
      </c>
      <c r="AG19" s="144" t="s">
        <v>151</v>
      </c>
      <c r="AH19" s="145" t="s">
        <v>152</v>
      </c>
      <c r="AI19" s="146" t="s">
        <v>28</v>
      </c>
    </row>
    <row r="20" spans="2:35" ht="39.75" customHeight="1" x14ac:dyDescent="0.2">
      <c r="C20" s="114" t="s">
        <v>73</v>
      </c>
      <c r="M20" s="106" t="s">
        <v>89</v>
      </c>
      <c r="N20" s="107" t="s">
        <v>90</v>
      </c>
      <c r="AB20" s="15" t="s">
        <v>411</v>
      </c>
      <c r="AC20" s="136" t="s">
        <v>146</v>
      </c>
      <c r="AD20" s="137" t="s">
        <v>148</v>
      </c>
      <c r="AE20" s="138" t="s">
        <v>141</v>
      </c>
      <c r="AF20" s="144" t="s">
        <v>150</v>
      </c>
      <c r="AG20" s="144" t="s">
        <v>151</v>
      </c>
      <c r="AH20" s="145" t="s">
        <v>152</v>
      </c>
      <c r="AI20" s="146" t="s">
        <v>28</v>
      </c>
    </row>
    <row r="21" spans="2:35" ht="30" customHeight="1" x14ac:dyDescent="0.2">
      <c r="B21" s="110" t="s">
        <v>68</v>
      </c>
      <c r="C21" s="116">
        <f>SUM(C17:I17)</f>
        <v>0</v>
      </c>
      <c r="L21" s="110" t="s">
        <v>68</v>
      </c>
      <c r="M21" s="116">
        <f>SUM(M17:P17)</f>
        <v>0</v>
      </c>
      <c r="N21" s="117">
        <f>SUM(Q17:T17)</f>
        <v>0</v>
      </c>
      <c r="AB21" s="15" t="s">
        <v>412</v>
      </c>
      <c r="AC21" s="136" t="s">
        <v>146</v>
      </c>
      <c r="AD21" s="137" t="s">
        <v>148</v>
      </c>
      <c r="AE21" s="138" t="s">
        <v>141</v>
      </c>
      <c r="AF21" s="144" t="s">
        <v>150</v>
      </c>
      <c r="AG21" s="144" t="s">
        <v>151</v>
      </c>
      <c r="AH21" s="145" t="s">
        <v>152</v>
      </c>
      <c r="AI21" s="146" t="s">
        <v>28</v>
      </c>
    </row>
    <row r="22" spans="2:35" ht="30" customHeight="1" x14ac:dyDescent="0.2">
      <c r="B22" s="111" t="s">
        <v>69</v>
      </c>
      <c r="C22" s="118">
        <f>SUM(C18:I18)</f>
        <v>0</v>
      </c>
      <c r="L22" s="111" t="s">
        <v>69</v>
      </c>
      <c r="M22" s="118">
        <f>SUM(M18:P18)</f>
        <v>0</v>
      </c>
      <c r="N22" s="119">
        <f>SUM(Q18:T18)</f>
        <v>0</v>
      </c>
      <c r="AB22" s="15" t="s">
        <v>413</v>
      </c>
      <c r="AC22" s="136" t="s">
        <v>146</v>
      </c>
      <c r="AD22" s="137" t="s">
        <v>148</v>
      </c>
      <c r="AE22" s="138" t="s">
        <v>141</v>
      </c>
      <c r="AF22" s="144" t="s">
        <v>150</v>
      </c>
      <c r="AG22" s="144" t="s">
        <v>151</v>
      </c>
      <c r="AH22" s="145" t="s">
        <v>152</v>
      </c>
      <c r="AI22" s="146" t="s">
        <v>28</v>
      </c>
    </row>
    <row r="23" spans="2:35" ht="19.5" customHeight="1" x14ac:dyDescent="0.2">
      <c r="AB23" s="15" t="s">
        <v>414</v>
      </c>
      <c r="AC23" s="136" t="s">
        <v>146</v>
      </c>
      <c r="AD23" s="137" t="s">
        <v>148</v>
      </c>
      <c r="AE23" s="138" t="s">
        <v>141</v>
      </c>
      <c r="AF23" s="144" t="s">
        <v>150</v>
      </c>
      <c r="AG23" s="144" t="s">
        <v>151</v>
      </c>
      <c r="AH23" s="145" t="s">
        <v>152</v>
      </c>
      <c r="AI23" s="146" t="s">
        <v>28</v>
      </c>
    </row>
    <row r="24" spans="2:35" ht="30.75" customHeight="1" x14ac:dyDescent="0.2">
      <c r="B24" s="276" t="s">
        <v>91</v>
      </c>
      <c r="C24" s="277"/>
      <c r="D24" s="278"/>
      <c r="L24" s="276" t="s">
        <v>92</v>
      </c>
      <c r="M24" s="277"/>
      <c r="N24" s="278"/>
      <c r="AB24" s="15" t="s">
        <v>415</v>
      </c>
      <c r="AC24" s="136" t="s">
        <v>146</v>
      </c>
      <c r="AD24" s="137" t="s">
        <v>148</v>
      </c>
      <c r="AE24" s="138" t="s">
        <v>141</v>
      </c>
      <c r="AF24" s="144" t="s">
        <v>150</v>
      </c>
      <c r="AG24" s="144" t="s">
        <v>151</v>
      </c>
      <c r="AH24" s="145" t="s">
        <v>152</v>
      </c>
      <c r="AI24" s="146" t="s">
        <v>28</v>
      </c>
    </row>
    <row r="25" spans="2:35" ht="45" x14ac:dyDescent="0.2">
      <c r="AB25" s="15" t="s">
        <v>416</v>
      </c>
      <c r="AC25" s="136" t="s">
        <v>146</v>
      </c>
      <c r="AD25" s="137" t="s">
        <v>148</v>
      </c>
      <c r="AE25" s="138" t="s">
        <v>141</v>
      </c>
      <c r="AF25" s="144" t="s">
        <v>150</v>
      </c>
      <c r="AG25" s="144" t="s">
        <v>151</v>
      </c>
      <c r="AH25" s="145" t="s">
        <v>152</v>
      </c>
      <c r="AI25" s="146" t="s">
        <v>28</v>
      </c>
    </row>
    <row r="26" spans="2:35" ht="45" x14ac:dyDescent="0.2">
      <c r="AB26" s="15" t="s">
        <v>129</v>
      </c>
      <c r="AC26" s="142" t="s">
        <v>147</v>
      </c>
      <c r="AD26" s="143" t="s">
        <v>149</v>
      </c>
      <c r="AE26" s="138" t="s">
        <v>141</v>
      </c>
      <c r="AF26" s="139" t="s">
        <v>153</v>
      </c>
      <c r="AG26" s="139" t="s">
        <v>153</v>
      </c>
      <c r="AH26" s="139" t="s">
        <v>153</v>
      </c>
      <c r="AI26" s="139" t="s">
        <v>153</v>
      </c>
    </row>
    <row r="27" spans="2:35" ht="63.75" x14ac:dyDescent="0.2">
      <c r="AB27" s="15" t="s">
        <v>130</v>
      </c>
      <c r="AC27" s="136" t="s">
        <v>146</v>
      </c>
      <c r="AD27" s="137" t="s">
        <v>148</v>
      </c>
      <c r="AE27" s="138" t="s">
        <v>141</v>
      </c>
      <c r="AF27" s="144" t="s">
        <v>150</v>
      </c>
      <c r="AG27" s="139" t="s">
        <v>153</v>
      </c>
      <c r="AH27" s="139" t="s">
        <v>153</v>
      </c>
      <c r="AI27" s="139" t="s">
        <v>153</v>
      </c>
    </row>
    <row r="28" spans="2:35" ht="63.75" x14ac:dyDescent="0.2">
      <c r="AB28" s="15" t="s">
        <v>131</v>
      </c>
      <c r="AC28" s="136" t="s">
        <v>146</v>
      </c>
      <c r="AD28" s="137" t="s">
        <v>148</v>
      </c>
      <c r="AE28" s="138" t="s">
        <v>141</v>
      </c>
      <c r="AF28" s="144" t="s">
        <v>150</v>
      </c>
      <c r="AG28" s="139" t="s">
        <v>153</v>
      </c>
      <c r="AH28" s="139" t="s">
        <v>153</v>
      </c>
      <c r="AI28" s="139" t="s">
        <v>153</v>
      </c>
    </row>
    <row r="29" spans="2:35" ht="51" x14ac:dyDescent="0.2">
      <c r="AB29" s="15" t="s">
        <v>132</v>
      </c>
      <c r="AC29" s="136" t="s">
        <v>146</v>
      </c>
      <c r="AD29" s="137" t="s">
        <v>148</v>
      </c>
      <c r="AE29" s="138" t="s">
        <v>141</v>
      </c>
      <c r="AF29" s="144" t="s">
        <v>150</v>
      </c>
      <c r="AG29" s="139" t="s">
        <v>153</v>
      </c>
      <c r="AH29" s="139" t="s">
        <v>153</v>
      </c>
      <c r="AI29" s="141" t="s">
        <v>28</v>
      </c>
    </row>
    <row r="30" spans="2:35" ht="76.5" x14ac:dyDescent="0.2">
      <c r="AB30" s="15" t="s">
        <v>133</v>
      </c>
      <c r="AC30" s="136" t="s">
        <v>146</v>
      </c>
      <c r="AD30" s="137" t="s">
        <v>148</v>
      </c>
      <c r="AE30" s="138" t="s">
        <v>141</v>
      </c>
      <c r="AF30" s="144" t="s">
        <v>150</v>
      </c>
      <c r="AG30" s="139" t="s">
        <v>153</v>
      </c>
      <c r="AH30" s="139" t="s">
        <v>153</v>
      </c>
      <c r="AI30" s="139" t="s">
        <v>153</v>
      </c>
    </row>
    <row r="31" spans="2:35" ht="51" x14ac:dyDescent="0.2">
      <c r="AB31" s="15" t="s">
        <v>134</v>
      </c>
      <c r="AC31" s="136" t="s">
        <v>146</v>
      </c>
      <c r="AD31" s="137" t="s">
        <v>148</v>
      </c>
      <c r="AE31" s="138" t="s">
        <v>141</v>
      </c>
      <c r="AF31" s="144" t="s">
        <v>150</v>
      </c>
      <c r="AG31" s="139" t="s">
        <v>153</v>
      </c>
      <c r="AH31" s="139" t="s">
        <v>153</v>
      </c>
      <c r="AI31" s="141" t="s">
        <v>28</v>
      </c>
    </row>
    <row r="32" spans="2:35" ht="76.5" x14ac:dyDescent="0.2">
      <c r="AB32" s="15" t="s">
        <v>135</v>
      </c>
      <c r="AC32" s="136" t="s">
        <v>146</v>
      </c>
      <c r="AD32" s="137" t="s">
        <v>148</v>
      </c>
      <c r="AE32" s="138" t="s">
        <v>141</v>
      </c>
      <c r="AF32" s="144" t="s">
        <v>150</v>
      </c>
      <c r="AG32" s="139" t="s">
        <v>153</v>
      </c>
      <c r="AH32" s="139" t="s">
        <v>153</v>
      </c>
      <c r="AI32" s="139" t="s">
        <v>153</v>
      </c>
    </row>
    <row r="33" spans="28:35" ht="51" x14ac:dyDescent="0.2">
      <c r="AB33" s="15" t="s">
        <v>136</v>
      </c>
      <c r="AC33" s="136" t="s">
        <v>146</v>
      </c>
      <c r="AD33" s="137" t="s">
        <v>148</v>
      </c>
      <c r="AE33" s="138" t="s">
        <v>141</v>
      </c>
      <c r="AF33" s="144" t="s">
        <v>150</v>
      </c>
      <c r="AG33" s="139" t="s">
        <v>153</v>
      </c>
      <c r="AH33" s="139" t="s">
        <v>153</v>
      </c>
      <c r="AI33" s="141" t="s">
        <v>28</v>
      </c>
    </row>
    <row r="34" spans="28:35" ht="76.5" x14ac:dyDescent="0.2">
      <c r="AB34" s="15" t="s">
        <v>137</v>
      </c>
      <c r="AC34" s="136" t="s">
        <v>146</v>
      </c>
      <c r="AD34" s="137" t="s">
        <v>148</v>
      </c>
      <c r="AE34" s="138" t="s">
        <v>141</v>
      </c>
      <c r="AF34" s="144" t="s">
        <v>150</v>
      </c>
      <c r="AG34" s="139" t="s">
        <v>153</v>
      </c>
      <c r="AH34" s="139" t="s">
        <v>153</v>
      </c>
      <c r="AI34" s="139" t="s">
        <v>153</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charges'!$G$10:$G$11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2024-12-13T17:22:03Z</cp:lastPrinted>
  <dcterms:created xsi:type="dcterms:W3CDTF">2009-11-12T11:38:00Z</dcterms:created>
  <dcterms:modified xsi:type="dcterms:W3CDTF">2026-01-12T16:23:40Z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